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25" windowWidth="9570" windowHeight="8925" tabRatio="601" activeTab="1"/>
  </bookViews>
  <sheets>
    <sheet name="担当課" sheetId="1" r:id="rId1"/>
    <sheet name="2(1)土地利用" sheetId="2" r:id="rId2"/>
    <sheet name="2(2)都市計画用途地域別面積" sheetId="3" r:id="rId3"/>
    <sheet name="3(1)世帯数及び男女別、年齢別人口" sheetId="4" r:id="rId4"/>
    <sheet name="3(2)国籍別外国人人口" sheetId="5" r:id="rId5"/>
    <sheet name="3(3)人口動向" sheetId="6" r:id="rId6"/>
    <sheet name="3(4)各市町間流動人口" sheetId="7" r:id="rId7"/>
    <sheet name="4(1,2)産業" sheetId="8" r:id="rId8"/>
    <sheet name="4(3)産業2" sheetId="9" r:id="rId9"/>
    <sheet name="4(4)農家数及び組織別経営体数" sheetId="10" r:id="rId10"/>
    <sheet name="4(5)商品販売額" sheetId="11" r:id="rId11"/>
    <sheet name="5(1)保育所・幼稚園" sheetId="12" r:id="rId12"/>
    <sheet name="5(2)学校数・児童・生徒数" sheetId="13" r:id="rId13"/>
    <sheet name="6(1)歳入歳出" sheetId="14" r:id="rId14"/>
  </sheets>
  <definedNames>
    <definedName name="_xlnm.Print_Area" localSheetId="2">'2(2)都市計画用途地域別面積'!$A$1:$N$13</definedName>
    <definedName name="_xlnm.Print_Area" localSheetId="3">'3(1)世帯数及び男女別、年齢別人口'!$A$1:$H$16</definedName>
    <definedName name="_xlnm.Print_Area" localSheetId="4">'3(2)国籍別外国人人口'!$A$1:$H$14</definedName>
    <definedName name="_xlnm.Print_Area" localSheetId="5">'3(3)人口動向'!$A$1:$J$43</definedName>
    <definedName name="_xlnm.Print_Area" localSheetId="6">'3(4)各市町間流動人口'!$A$1:$O$32</definedName>
    <definedName name="_xlnm.Print_Area" localSheetId="7">'4(1,2)産業'!$A$1:$W$26</definedName>
    <definedName name="_xlnm.Print_Area" localSheetId="8">'4(3)産業2'!$A$1:$N$27</definedName>
    <definedName name="_xlnm.Print_Area" localSheetId="9">'4(4)農家数及び組織別経営体数'!$A$1:$Q$17</definedName>
    <definedName name="_xlnm.Print_Area" localSheetId="10">'4(5)商品販売額'!$A$1:$J$16</definedName>
    <definedName name="_xlnm.Print_Area" localSheetId="11">'5(1)保育所・幼稚園'!$A$1:$J$30</definedName>
    <definedName name="_xlnm.Print_Area" localSheetId="12">'5(2)学校数・児童・生徒数'!$A$1:$J$14</definedName>
  </definedNames>
  <calcPr fullCalcOnLoad="1"/>
</workbook>
</file>

<file path=xl/sharedStrings.xml><?xml version="1.0" encoding="utf-8"?>
<sst xmlns="http://schemas.openxmlformats.org/spreadsheetml/2006/main" count="711" uniqueCount="406">
  <si>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</si>
  <si>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</si>
  <si>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</si>
  <si>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</si>
  <si>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</si>
  <si>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</si>
  <si>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</si>
  <si>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幸 田 町</t>
  </si>
  <si>
    <t>※ 数値にはすべて「約」がつく。</t>
  </si>
  <si>
    <t>名古屋市</t>
  </si>
  <si>
    <t>県    外</t>
  </si>
  <si>
    <t>総    数</t>
  </si>
  <si>
    <t>１歳</t>
  </si>
  <si>
    <t>２歳</t>
  </si>
  <si>
    <t>３歳</t>
  </si>
  <si>
    <t>４歳</t>
  </si>
  <si>
    <t>５歳</t>
  </si>
  <si>
    <t>地方譲与税</t>
  </si>
  <si>
    <t>利子割交付金</t>
  </si>
  <si>
    <t>ゴルフ場利用税交付金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</si>
  <si>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</si>
  <si>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</si>
  <si>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</si>
  <si>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</si>
  <si>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</si>
  <si>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</si>
  <si>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</si>
  <si>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</si>
  <si>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</si>
  <si>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</si>
  <si>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</si>
  <si>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</si>
  <si>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</si>
  <si>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</si>
  <si>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</si>
  <si>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</si>
  <si>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</si>
  <si>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</si>
  <si>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</si>
  <si>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</si>
  <si>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</si>
  <si>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</si>
  <si>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</si>
  <si>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</si>
  <si>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</si>
  <si>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</si>
  <si>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</si>
  <si>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</si>
  <si>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</si>
  <si>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</si>
  <si>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</si>
  <si>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安 城 市</t>
  </si>
  <si>
    <t>岡 崎 市</t>
  </si>
  <si>
    <t>(単位：千円）</t>
  </si>
  <si>
    <t>幸 田 町</t>
  </si>
  <si>
    <t>高 浜 市</t>
  </si>
  <si>
    <t>知 立 市</t>
  </si>
  <si>
    <t>碧 南 市</t>
  </si>
  <si>
    <t>刈 谷 市</t>
  </si>
  <si>
    <t>西 尾 市</t>
  </si>
  <si>
    <t>高浜市</t>
  </si>
  <si>
    <t>刈谷市</t>
  </si>
  <si>
    <t>岡崎市</t>
  </si>
  <si>
    <t>西尾市</t>
  </si>
  <si>
    <t>碧 南 市</t>
  </si>
  <si>
    <t>知立市</t>
  </si>
  <si>
    <t xml:space="preserve"> 刈谷市東陽町1丁目1</t>
  </si>
  <si>
    <t>豊田市</t>
  </si>
  <si>
    <t>豊 田 市</t>
  </si>
  <si>
    <t>低層住居専用地域
第一種</t>
  </si>
  <si>
    <t>低層住居専用地域
第二種</t>
  </si>
  <si>
    <t>第一種住居地域</t>
  </si>
  <si>
    <t>配当割交付金</t>
  </si>
  <si>
    <t xml:space="preserve"> 豊田市西町3-60</t>
  </si>
  <si>
    <t xml:space="preserve"> 岡崎市十王町2丁目9</t>
  </si>
  <si>
    <t>碧南市</t>
  </si>
  <si>
    <t>Ｈ12年</t>
  </si>
  <si>
    <t>Ｈ17年</t>
  </si>
  <si>
    <t>安城市</t>
  </si>
  <si>
    <t>寄附金</t>
  </si>
  <si>
    <t>幸田町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</si>
  <si>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</si>
  <si>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</si>
  <si>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</si>
  <si>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</si>
  <si>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</si>
  <si>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</si>
  <si>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</si>
  <si>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</si>
  <si>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</si>
  <si>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</si>
  <si>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</si>
  <si>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</si>
  <si>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</si>
  <si>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</si>
  <si>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</si>
  <si>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</si>
  <si>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</si>
  <si>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</si>
  <si>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</si>
  <si>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</si>
  <si>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</si>
  <si>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</si>
  <si>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</si>
  <si>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</si>
  <si>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</si>
  <si>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</si>
  <si>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</si>
  <si>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</si>
  <si>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</si>
  <si>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</si>
  <si>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</si>
  <si>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</si>
  <si>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</si>
  <si>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</si>
  <si>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</si>
  <si>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</si>
  <si>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</si>
  <si>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</si>
  <si>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総 額</t>
  </si>
  <si>
    <t>（５）商品販売額</t>
  </si>
  <si>
    <t>卸売業</t>
  </si>
  <si>
    <t>小     売     業</t>
  </si>
  <si>
    <t>小売業計</t>
  </si>
  <si>
    <t>（１）保育所・幼稚園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</si>
  <si>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</si>
  <si>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</si>
  <si>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</si>
  <si>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</si>
  <si>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</si>
  <si>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</si>
  <si>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</si>
  <si>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</si>
  <si>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（２）歳 出</t>
  </si>
  <si>
    <t>教員・
保育士数</t>
  </si>
  <si>
    <t>（２）小学校・中学校・高等学校</t>
  </si>
  <si>
    <t>教員数</t>
  </si>
  <si>
    <t>５ 福祉・教育</t>
  </si>
  <si>
    <t>※ 上段は幼稚園、下段は保育所を示す。</t>
  </si>
  <si>
    <t>株式等譲渡所得割交付金</t>
  </si>
  <si>
    <t>地方消費税交付金</t>
  </si>
  <si>
    <t>２ 土地の利用状況</t>
  </si>
  <si>
    <t>３ 人 口</t>
  </si>
  <si>
    <t>織物・衣服
身の回り品</t>
  </si>
  <si>
    <t>幼稚園・
保育所数</t>
  </si>
  <si>
    <t>小 学 校</t>
  </si>
  <si>
    <t>中 学 校</t>
  </si>
  <si>
    <t>西三河総数</t>
  </si>
  <si>
    <t>韓国・朝鮮</t>
  </si>
  <si>
    <t>中国</t>
  </si>
  <si>
    <t>その他</t>
  </si>
  <si>
    <t>（３）人口動向</t>
  </si>
  <si>
    <t>（４）各市町間流動人口</t>
  </si>
  <si>
    <t>各種商品</t>
  </si>
  <si>
    <t>飲食料品</t>
  </si>
  <si>
    <t>市町・担当課係名</t>
  </si>
  <si>
    <t xml:space="preserve"> 碧南市 総務部</t>
  </si>
  <si>
    <t xml:space="preserve"> 豊田市 総務部</t>
  </si>
  <si>
    <t xml:space="preserve"> 西尾市 企画部</t>
  </si>
  <si>
    <t xml:space="preserve"> 知立市 企画部</t>
  </si>
  <si>
    <t xml:space="preserve">  企画課 統計班</t>
  </si>
  <si>
    <t xml:space="preserve">  経営管理課 経営管理係</t>
  </si>
  <si>
    <t>１ 各市町統計担当課・係名、所在地、電話・ＦＡＸ番号・Ｅメールアドレス</t>
  </si>
  <si>
    <t>総　数</t>
  </si>
  <si>
    <t>※ 幼稚園・保育所数欄の（  ）内は公立を再掲。</t>
  </si>
  <si>
    <t>その他
増　減</t>
  </si>
  <si>
    <t>※ 教員数は本務の者で、校長を含む。</t>
  </si>
  <si>
    <t>みよし市</t>
  </si>
  <si>
    <t xml:space="preserve"> 岡崎市 企画財政部</t>
  </si>
  <si>
    <t>※ 教員・保育士数は兼務を含む。</t>
  </si>
  <si>
    <t>※ 豊田市の保育所について、調査以外のへき地保育所を合算した数を掲載。</t>
  </si>
  <si>
    <t>Ｈ22年</t>
  </si>
  <si>
    <t xml:space="preserve"> みよし市三好町小坂50</t>
  </si>
  <si>
    <t xml:space="preserve">  秘書情報課 広報統計係</t>
  </si>
  <si>
    <t xml:space="preserve"> 0565-34-6986(直通)</t>
  </si>
  <si>
    <t xml:space="preserve"> 0566-71-2205 (直通）</t>
  </si>
  <si>
    <t xml:space="preserve">  企画政策課 政策係</t>
  </si>
  <si>
    <t>-</t>
  </si>
  <si>
    <t>漁業</t>
  </si>
  <si>
    <t>建設業</t>
  </si>
  <si>
    <t>製造業</t>
  </si>
  <si>
    <t>刈 谷 市</t>
  </si>
  <si>
    <t>Ｈ12年</t>
  </si>
  <si>
    <t>Ｈ17年</t>
  </si>
  <si>
    <t xml:space="preserve"> 知 立 市 </t>
  </si>
  <si>
    <t xml:space="preserve"> 高 浜 市 </t>
  </si>
  <si>
    <t xml:space="preserve"> みよし市 </t>
  </si>
  <si>
    <t xml:space="preserve"> 幸 田 町 </t>
  </si>
  <si>
    <t>（２）国籍別外国人人口</t>
  </si>
  <si>
    <t>ブラジル</t>
  </si>
  <si>
    <t>フィリピン</t>
  </si>
  <si>
    <t>ペルー</t>
  </si>
  <si>
    <t>電　話　番　号</t>
  </si>
  <si>
    <t>所  在  地</t>
  </si>
  <si>
    <t>ＦＡＸ　番　号</t>
  </si>
  <si>
    <t>Ｅメールアドレス</t>
  </si>
  <si>
    <t xml:space="preserve"> 〒444-8601</t>
  </si>
  <si>
    <t xml:space="preserve"> 0564-23-6032 (直通)</t>
  </si>
  <si>
    <t xml:space="preserve"> 0564-23-6846</t>
  </si>
  <si>
    <t xml:space="preserve"> 〒447-8601</t>
  </si>
  <si>
    <t xml:space="preserve"> 0566-41-3311 (内275)</t>
  </si>
  <si>
    <t xml:space="preserve"> 碧南市松本町28</t>
  </si>
  <si>
    <t xml:space="preserve"> 0566-48-5101</t>
  </si>
  <si>
    <t xml:space="preserve"> hishojoho@city.hekinan.lg.jp</t>
  </si>
  <si>
    <t xml:space="preserve"> 〒448-8501</t>
  </si>
  <si>
    <t xml:space="preserve"> 0566-62-1001（直通） </t>
  </si>
  <si>
    <t xml:space="preserve"> 0566-23-1105</t>
  </si>
  <si>
    <t xml:space="preserve"> kohokocho@city.kariya.lg.jp</t>
  </si>
  <si>
    <t xml:space="preserve"> 〒471-8501</t>
  </si>
  <si>
    <t xml:space="preserve"> shomu@city.toyota.aichi.jp</t>
  </si>
  <si>
    <t xml:space="preserve"> 安城市 企画部</t>
  </si>
  <si>
    <t xml:space="preserve"> 〒446-8501</t>
  </si>
  <si>
    <t xml:space="preserve"> 安城市桜町18-23</t>
  </si>
  <si>
    <t xml:space="preserve"> 0566-76-1112</t>
  </si>
  <si>
    <t xml:space="preserve"> keiei@city.anjo.aichi.jp</t>
  </si>
  <si>
    <t xml:space="preserve"> 〒445-8501</t>
  </si>
  <si>
    <t xml:space="preserve"> 西尾市寄住町下田22</t>
  </si>
  <si>
    <t xml:space="preserve"> 0563-56-0212</t>
  </si>
  <si>
    <t xml:space="preserve"> kikaku@city.nishio.lg.jp</t>
  </si>
  <si>
    <t xml:space="preserve"> 〒472-8666</t>
  </si>
  <si>
    <t xml:space="preserve"> 知立市広見3丁目1</t>
  </si>
  <si>
    <t xml:space="preserve"> kikaku-seisaku@city.chiryu.lg.jp</t>
  </si>
  <si>
    <t xml:space="preserve"> 〒444-1398</t>
  </si>
  <si>
    <t xml:space="preserve"> 高浜市青木町4丁目1-2</t>
  </si>
  <si>
    <t xml:space="preserve"> johou@city.takahama.lg.jp</t>
  </si>
  <si>
    <t xml:space="preserve"> みよし市 政策推進部</t>
  </si>
  <si>
    <t xml:space="preserve"> 〒470-0295</t>
  </si>
  <si>
    <t xml:space="preserve"> 0561-32-8005(直通)</t>
  </si>
  <si>
    <t>　企画政策課</t>
  </si>
  <si>
    <t xml:space="preserve"> kikaku@city.aichi-miyoshi.lg.jp</t>
  </si>
  <si>
    <t xml:space="preserve"> 〒444-0192</t>
  </si>
  <si>
    <t xml:space="preserve"> 幸田町大字菱池字元林1-1</t>
  </si>
  <si>
    <t xml:space="preserve"> 0564-63-5139</t>
  </si>
  <si>
    <t xml:space="preserve"> </t>
  </si>
  <si>
    <t xml:space="preserve"> kikakujoho@town.kota.lg.jp</t>
  </si>
  <si>
    <r>
      <t>(各年</t>
    </r>
    <r>
      <rPr>
        <sz val="10.8"/>
        <rFont val="ＭＳ 明朝"/>
        <family val="1"/>
      </rPr>
      <t>1月～12月中 愛知県人口動向調査 単位：人）</t>
    </r>
  </si>
  <si>
    <r>
      <t>（平成</t>
    </r>
    <r>
      <rPr>
        <sz val="10.8"/>
        <rFont val="ＭＳ 明朝"/>
        <family val="1"/>
      </rPr>
      <t>22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</si>
  <si>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 xml:space="preserve">西尾市 </t>
  </si>
  <si>
    <t xml:space="preserve"> 刈谷市 企画財政部</t>
  </si>
  <si>
    <t>　広報広聴課　統計係</t>
  </si>
  <si>
    <t xml:space="preserve"> 0566-95-0114(直通)</t>
  </si>
  <si>
    <t xml:space="preserve"> 0565-33-2221</t>
  </si>
  <si>
    <t>＊</t>
  </si>
  <si>
    <t>岡 崎 市</t>
  </si>
  <si>
    <t>刈 谷 市</t>
  </si>
  <si>
    <t>豊 田 市</t>
  </si>
  <si>
    <t>安 城 市</t>
  </si>
  <si>
    <t>西 尾 市</t>
  </si>
  <si>
    <t>知 立 市</t>
  </si>
  <si>
    <t>高 浜 市</t>
  </si>
  <si>
    <t>みよし市</t>
  </si>
  <si>
    <t>幸 田 町</t>
  </si>
  <si>
    <t>名古屋市</t>
  </si>
  <si>
    <t>県   内
そ の 他</t>
  </si>
  <si>
    <t>県    外</t>
  </si>
  <si>
    <t>総    数</t>
  </si>
  <si>
    <t>※ 上段は通勤者、下段は通学者（１５歳未満を含む）を示す。</t>
  </si>
  <si>
    <t>※ 横欄は流出人口、縦欄は流入人口を示す。</t>
  </si>
  <si>
    <t>４ 産 業</t>
  </si>
  <si>
    <t>（１）産業別就業者数</t>
  </si>
  <si>
    <t>（平成22年10月1日 国勢調査 単位：人）</t>
  </si>
  <si>
    <t>総  数</t>
  </si>
  <si>
    <t>農  業</t>
  </si>
  <si>
    <t>林  業</t>
  </si>
  <si>
    <t>漁  業</t>
  </si>
  <si>
    <t>鉱  業</t>
  </si>
  <si>
    <t>電気･ｶﾞｽ
熱供給
水道業</t>
  </si>
  <si>
    <t>情報
通信業</t>
  </si>
  <si>
    <t>運輸業
郵便業</t>
  </si>
  <si>
    <t>卸売業
小売業</t>
  </si>
  <si>
    <t>金融業
保険業</t>
  </si>
  <si>
    <t>学術研究専門・技術ｻｰﾋﾞｽ</t>
  </si>
  <si>
    <t>宿泊業、飲食
ｻｰﾋﾞｽ業</t>
  </si>
  <si>
    <t>生活関連ｻｰﾋﾞｽ業娯楽業</t>
  </si>
  <si>
    <t>教 育
学習支援業</t>
  </si>
  <si>
    <t>医 療
福 祉</t>
  </si>
  <si>
    <t>複合ｻｰﾋﾞｽ事業</t>
  </si>
  <si>
    <t>ｻｰﾋﾞｽ業
(他に分類されないもの)</t>
  </si>
  <si>
    <t>公 務
(他に分類されないもの)</t>
  </si>
  <si>
    <t>（２）産業別事業所数（民営事業所）</t>
  </si>
  <si>
    <t>農業
林業</t>
  </si>
  <si>
    <t>鉱業､採石業､砂利採取業</t>
  </si>
  <si>
    <t>不動産業､物品賃貸業</t>
  </si>
  <si>
    <t>学術研究､専門･技術ｻｰﾋﾞｽ業</t>
  </si>
  <si>
    <t>宿泊業､
飲食ｻｰﾋﾞｽ業</t>
  </si>
  <si>
    <t>生活関連ｻｰﾋﾞｽ業､娯楽業</t>
  </si>
  <si>
    <t>教育､学習支援業</t>
  </si>
  <si>
    <t>医療
福祉</t>
  </si>
  <si>
    <t>ｻｰﾋﾞｽ業
（他に分
類されな
いもの）</t>
  </si>
  <si>
    <t>（３）産業分類別工業製造品出荷額等</t>
  </si>
  <si>
    <t>総  額</t>
  </si>
  <si>
    <t>食料品</t>
  </si>
  <si>
    <t>飲料･飼料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</si>
  <si>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</si>
  <si>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</si>
  <si>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</si>
  <si>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</si>
  <si>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</si>
  <si>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</si>
  <si>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</si>
  <si>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プラスチック</t>
  </si>
  <si>
    <t>ゴム製品</t>
  </si>
  <si>
    <t>皮革製品</t>
  </si>
  <si>
    <t>窯業･土石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</si>
  <si>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</si>
  <si>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</si>
  <si>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</si>
  <si>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</si>
  <si>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</si>
  <si>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</si>
  <si>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</si>
  <si>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</si>
  <si>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</si>
  <si>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</si>
  <si>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その他</t>
  </si>
  <si>
    <t>※従業者４人以上の事業所</t>
  </si>
  <si>
    <t>※西尾市については、合併前の旧市町に秘匿扱いの数値がある項目は秘匿とした。</t>
  </si>
  <si>
    <t>（４）農家数及び農業経営組織別経営体数</t>
  </si>
  <si>
    <t>（平成22年2月1日　世界農林業センサス）</t>
  </si>
  <si>
    <t>農家数
単位：戸</t>
  </si>
  <si>
    <t>販売のあった経営体</t>
  </si>
  <si>
    <t>単一経営（主位部門が80％以上の経営体）　　　単位：経営体</t>
  </si>
  <si>
    <t>計</t>
  </si>
  <si>
    <t>稲作</t>
  </si>
  <si>
    <t>麦類作</t>
  </si>
  <si>
    <t>雑 穀
いも類
豆 類</t>
  </si>
  <si>
    <t>工芸
農作物</t>
  </si>
  <si>
    <t>露地
野菜</t>
  </si>
  <si>
    <t>施設
野菜</t>
  </si>
  <si>
    <t>果樹類</t>
  </si>
  <si>
    <t>花き
花木</t>
  </si>
  <si>
    <t>その他の作物</t>
  </si>
  <si>
    <t>畜産</t>
  </si>
  <si>
    <t>岡崎市</t>
  </si>
  <si>
    <t>碧南市</t>
  </si>
  <si>
    <t>刈谷市</t>
  </si>
  <si>
    <t>豊田市</t>
  </si>
  <si>
    <t>安城市</t>
  </si>
  <si>
    <t>西尾市</t>
  </si>
  <si>
    <t>知立市</t>
  </si>
  <si>
    <t>高浜市</t>
  </si>
  <si>
    <t>幸田町</t>
  </si>
  <si>
    <t>※　農家数：販売農家と自給的農家の合計。経営耕作地面積が10a以上又は調査前1年間の販売額が15万円以上の
           世帯。</t>
  </si>
  <si>
    <t>※　農業経営体：経営耕作地30a以上又は調査前1年間の販売額50万円以上など、一定基準以上の農業を行う農家
               や事業体。</t>
  </si>
  <si>
    <r>
      <t>（平成2</t>
    </r>
    <r>
      <rPr>
        <sz val="10.8"/>
        <rFont val="ＭＳ 明朝"/>
        <family val="1"/>
      </rPr>
      <t>4</t>
    </r>
    <r>
      <rPr>
        <sz val="10.8"/>
        <rFont val="ＭＳ 明朝"/>
        <family val="1"/>
      </rPr>
      <t>年2月1日 経済センサス</t>
    </r>
    <r>
      <rPr>
        <sz val="10.8"/>
        <rFont val="ＭＳ 明朝"/>
        <family val="1"/>
      </rPr>
      <t>-活動調査</t>
    </r>
    <r>
      <rPr>
        <sz val="10.8"/>
        <rFont val="ＭＳ 明朝"/>
        <family val="1"/>
      </rPr>
      <t xml:space="preserve"> 単位：万円）</t>
    </r>
  </si>
  <si>
    <r>
      <t xml:space="preserve">複合経営
</t>
    </r>
    <r>
      <rPr>
        <sz val="9"/>
        <rFont val="ＭＳ ゴシック"/>
        <family val="3"/>
      </rPr>
      <t>（主位部門が80％未満の経営体）</t>
    </r>
    <r>
      <rPr>
        <sz val="12"/>
        <rFont val="ＭＳ ゴシック"/>
        <family val="3"/>
      </rPr>
      <t xml:space="preserve">
</t>
    </r>
    <r>
      <rPr>
        <sz val="8"/>
        <rFont val="ＭＳ ゴシック"/>
        <family val="3"/>
      </rPr>
      <t>単位：経営体</t>
    </r>
  </si>
  <si>
    <t>機械器具</t>
  </si>
  <si>
    <t>無店舗</t>
  </si>
  <si>
    <t>その他の
小売業</t>
  </si>
  <si>
    <r>
      <t>（平成</t>
    </r>
    <r>
      <rPr>
        <sz val="10.8"/>
        <rFont val="ＭＳ 明朝"/>
        <family val="1"/>
      </rPr>
      <t>24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2</t>
    </r>
    <r>
      <rPr>
        <sz val="10.8"/>
        <rFont val="ＭＳ 明朝"/>
        <family val="1"/>
      </rPr>
      <t>月1日</t>
    </r>
    <r>
      <rPr>
        <sz val="10.8"/>
        <rFont val="ＭＳ 明朝"/>
        <family val="1"/>
      </rPr>
      <t xml:space="preserve"> 経済センサス-活動調査</t>
    </r>
    <r>
      <rPr>
        <sz val="10.8"/>
        <rFont val="ＭＳ 明朝"/>
        <family val="1"/>
      </rPr>
      <t xml:space="preserve"> 単位：百万円）</t>
    </r>
  </si>
  <si>
    <t>（平成24年2月1日 経済センサス-活動調査）</t>
  </si>
  <si>
    <t xml:space="preserve"> 0566-52-1000</t>
  </si>
  <si>
    <t xml:space="preserve"> 幸田町 企画部</t>
  </si>
  <si>
    <t xml:space="preserve">  企画政策課 広報公聴グループ</t>
  </si>
  <si>
    <t xml:space="preserve"> 0564-63-5132（直通）</t>
  </si>
  <si>
    <t>（平成26年1月1日 単位：k㎡）</t>
  </si>
  <si>
    <r>
      <t>（平成26</t>
    </r>
    <r>
      <rPr>
        <sz val="10.8"/>
        <rFont val="ＭＳ 明朝"/>
        <family val="1"/>
      </rPr>
      <t>年12月31日 単位：ha）</t>
    </r>
  </si>
  <si>
    <r>
      <t>(平成26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住民基本台帳）</t>
    </r>
  </si>
  <si>
    <t>Ｈ26年</t>
  </si>
  <si>
    <t>-</t>
  </si>
  <si>
    <t>Ｘ</t>
  </si>
  <si>
    <t>_</t>
  </si>
  <si>
    <t>-</t>
  </si>
  <si>
    <t>Ｘ</t>
  </si>
  <si>
    <r>
      <t>（平成26年5</t>
    </r>
    <r>
      <rPr>
        <sz val="10.8"/>
        <rFont val="ＭＳ 明朝"/>
        <family val="1"/>
      </rPr>
      <t>月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日）</t>
    </r>
  </si>
  <si>
    <r>
      <t>（平成26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</si>
  <si>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６ 平成25年度一般会計歳入歳出決算額</t>
  </si>
  <si>
    <t xml:space="preserve"> 0566-52-1111 (内8068)</t>
  </si>
  <si>
    <t xml:space="preserve">  庶務課 統計担当</t>
  </si>
  <si>
    <t xml:space="preserve"> 0563-65-2155 (直通)</t>
  </si>
  <si>
    <t xml:space="preserve"> 高浜市 企画部</t>
  </si>
  <si>
    <t xml:space="preserve">  総合政策グループ　統計担当</t>
  </si>
  <si>
    <t>分 類  不 能</t>
  </si>
  <si>
    <t>4</t>
  </si>
  <si>
    <t>13(10)</t>
  </si>
  <si>
    <t>6</t>
  </si>
  <si>
    <t>－</t>
  </si>
  <si>
    <t>10(8)</t>
  </si>
  <si>
    <r>
      <t>104</t>
    </r>
    <r>
      <rPr>
        <sz val="10.8"/>
        <rFont val="ＭＳ 明朝"/>
        <family val="1"/>
      </rPr>
      <t>(67)</t>
    </r>
  </si>
  <si>
    <t xml:space="preserve"> 0561-76-5021</t>
  </si>
  <si>
    <t>13(4)</t>
  </si>
  <si>
    <t>33(23)</t>
  </si>
  <si>
    <t>-</t>
  </si>
  <si>
    <t xml:space="preserve"> tokei@city.okazaki.lg.jp</t>
  </si>
  <si>
    <t>25(3)</t>
  </si>
  <si>
    <t>53(35)</t>
  </si>
  <si>
    <t>812(502)</t>
  </si>
  <si>
    <t>3(0)</t>
  </si>
  <si>
    <t>8(8)</t>
  </si>
  <si>
    <t>5 (4)</t>
  </si>
  <si>
    <t>10 (2)</t>
  </si>
  <si>
    <r>
      <rPr>
        <sz val="10.8"/>
        <rFont val="ＭＳ 明朝"/>
        <family val="1"/>
      </rPr>
      <t>-</t>
    </r>
  </si>
  <si>
    <t>5(5)</t>
  </si>
  <si>
    <t>14(5)</t>
  </si>
  <si>
    <r>
      <t>(平成26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　住民基本台帳</t>
    </r>
    <r>
      <rPr>
        <sz val="10.8"/>
        <rFont val="ＭＳ 明朝"/>
        <family val="1"/>
      </rPr>
      <t xml:space="preserve">  単位：人</t>
    </r>
    <r>
      <rPr>
        <sz val="10.8"/>
        <rFont val="ＭＳ 明朝"/>
        <family val="1"/>
      </rPr>
      <t>）</t>
    </r>
  </si>
  <si>
    <t>36(15)</t>
  </si>
  <si>
    <t>67(52)</t>
  </si>
  <si>
    <t>-</t>
  </si>
  <si>
    <t>18(16)</t>
  </si>
  <si>
    <t>13(10)</t>
  </si>
  <si>
    <t xml:space="preserve">  企画政策課 行革・統計担当</t>
  </si>
  <si>
    <t>6(3)</t>
  </si>
  <si>
    <r>
      <t>3</t>
    </r>
    <r>
      <rPr>
        <sz val="10.8"/>
        <rFont val="ＭＳ 明朝"/>
        <family val="1"/>
      </rPr>
      <t>6(26)</t>
    </r>
  </si>
  <si>
    <t>331（46）　</t>
  </si>
  <si>
    <t>不動産業
物品賃貸業</t>
  </si>
  <si>
    <t xml:space="preserve"> 0566-83-1141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</si>
</sst>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¥&quot;#,##0_);\(&quot;¥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#,##0;&quot;▲ &quot;#,##0"/>
  </numFmts>
  <fonts count="56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sz val="10.8"/>
      <color indexed="8"/>
      <name val="ＭＳ 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8"/>
      <color rgb="FFFF0000"/>
      <name val="ＭＳ 明朝"/>
      <family val="1"/>
    </font>
    <font>
      <sz val="10.8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181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3" xfId="0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1" xfId="0" applyNumberFormat="1" applyFont="1" applyFill="1" applyBorder="1" applyAlignment="1">
      <alignment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0" xfId="0" applyNumberFormat="1" applyFill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7" xfId="0" applyFont="1" applyBorder="1" applyAlignment="1">
      <alignment vertical="center" textRotation="255"/>
    </xf>
    <xf numFmtId="0" fontId="8" fillId="0" borderId="17" xfId="0" applyFont="1" applyBorder="1" applyAlignment="1">
      <alignment vertical="distributed" textRotation="255" wrapText="1"/>
    </xf>
    <xf numFmtId="0" fontId="8" fillId="0" borderId="17" xfId="0" applyFont="1" applyBorder="1" applyAlignment="1">
      <alignment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9" fontId="8" fillId="0" borderId="17" xfId="0" applyNumberFormat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horizontal="center" vertical="center"/>
    </xf>
    <xf numFmtId="41" fontId="8" fillId="0" borderId="18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1" fontId="14" fillId="0" borderId="0" xfId="0" applyNumberFormat="1" applyFont="1" applyFill="1" applyAlignment="1">
      <alignment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" fillId="0" borderId="20" xfId="0" applyNumberFormat="1" applyFont="1" applyFill="1" applyBorder="1" applyAlignment="1">
      <alignment horizontal="center" vertical="center"/>
    </xf>
    <xf numFmtId="196" fontId="8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21" xfId="0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left" vertical="center"/>
    </xf>
    <xf numFmtId="4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Fill="1" applyAlignment="1">
      <alignment horizontal="right" indent="2"/>
    </xf>
    <xf numFmtId="49" fontId="13" fillId="0" borderId="1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0" xfId="62" applyFont="1" applyFill="1" applyBorder="1" applyAlignment="1">
      <alignment horizontal="center"/>
      <protection/>
    </xf>
    <xf numFmtId="0" fontId="0" fillId="0" borderId="25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181" fontId="0" fillId="0" borderId="0" xfId="0" applyNumberForma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14" fillId="0" borderId="0" xfId="61" applyNumberFormat="1" applyFont="1" applyFill="1" applyAlignment="1">
      <alignment vertical="center"/>
      <protection/>
    </xf>
    <xf numFmtId="41" fontId="0" fillId="0" borderId="0" xfId="61" applyNumberFormat="1" applyFont="1" applyFill="1" applyAlignment="1">
      <alignment vertical="center"/>
      <protection/>
    </xf>
    <xf numFmtId="41" fontId="0" fillId="0" borderId="0" xfId="61" applyNumberFormat="1" applyFont="1" applyFill="1" applyAlignment="1">
      <alignment horizontal="right" vertical="center"/>
      <protection/>
    </xf>
    <xf numFmtId="41" fontId="0" fillId="0" borderId="0" xfId="61" applyNumberFormat="1" applyFill="1" applyAlignment="1">
      <alignment vertical="center"/>
      <protection/>
    </xf>
    <xf numFmtId="41" fontId="8" fillId="0" borderId="11" xfId="61" applyNumberFormat="1" applyFont="1" applyFill="1" applyBorder="1" applyAlignment="1">
      <alignment vertical="center"/>
      <protection/>
    </xf>
    <xf numFmtId="49" fontId="13" fillId="0" borderId="17" xfId="61" applyNumberFormat="1" applyFont="1" applyFill="1" applyBorder="1" applyAlignment="1">
      <alignment horizontal="distributed" vertical="center"/>
      <protection/>
    </xf>
    <xf numFmtId="41" fontId="0" fillId="0" borderId="12" xfId="61" applyNumberFormat="1" applyFill="1" applyBorder="1" applyAlignment="1">
      <alignment horizontal="center" vertical="center"/>
      <protection/>
    </xf>
    <xf numFmtId="41" fontId="0" fillId="0" borderId="10" xfId="61" applyNumberFormat="1" applyFill="1" applyBorder="1" applyAlignment="1">
      <alignment horizontal="center" vertical="center"/>
      <protection/>
    </xf>
    <xf numFmtId="41" fontId="0" fillId="0" borderId="10" xfId="61" applyNumberFormat="1" applyFont="1" applyFill="1" applyBorder="1" applyAlignment="1">
      <alignment horizontal="center" vertical="center"/>
      <protection/>
    </xf>
    <xf numFmtId="41" fontId="0" fillId="0" borderId="13" xfId="61" applyNumberFormat="1" applyFill="1" applyBorder="1" applyAlignment="1">
      <alignment horizontal="center" vertical="center"/>
      <protection/>
    </xf>
    <xf numFmtId="41" fontId="0" fillId="33" borderId="0" xfId="0" applyNumberFormat="1" applyFill="1" applyAlignment="1">
      <alignment vertic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181" fontId="1" fillId="0" borderId="27" xfId="0" applyNumberFormat="1" applyFont="1" applyFill="1" applyBorder="1" applyAlignment="1">
      <alignment vertical="center"/>
    </xf>
    <xf numFmtId="181" fontId="1" fillId="0" borderId="28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distributed" vertical="center" wrapText="1"/>
    </xf>
    <xf numFmtId="0" fontId="18" fillId="0" borderId="17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81" fontId="0" fillId="34" borderId="26" xfId="0" applyNumberFormat="1" applyFill="1" applyBorder="1" applyAlignment="1">
      <alignment vertical="center"/>
    </xf>
    <xf numFmtId="181" fontId="0" fillId="34" borderId="31" xfId="0" applyNumberFormat="1" applyFill="1" applyBorder="1" applyAlignment="1">
      <alignment vertical="center"/>
    </xf>
    <xf numFmtId="181" fontId="0" fillId="34" borderId="32" xfId="0" applyNumberFormat="1" applyFill="1" applyBorder="1" applyAlignment="1">
      <alignment vertical="center"/>
    </xf>
    <xf numFmtId="181" fontId="0" fillId="34" borderId="33" xfId="0" applyNumberFormat="1" applyFill="1" applyBorder="1" applyAlignment="1">
      <alignment vertical="center"/>
    </xf>
    <xf numFmtId="181" fontId="0" fillId="34" borderId="32" xfId="0" applyNumberFormat="1" applyFont="1" applyFill="1" applyBorder="1" applyAlignment="1">
      <alignment vertical="center"/>
    </xf>
    <xf numFmtId="181" fontId="0" fillId="34" borderId="33" xfId="0" applyNumberFormat="1" applyFont="1" applyFill="1" applyBorder="1" applyAlignment="1">
      <alignment vertical="center"/>
    </xf>
    <xf numFmtId="181" fontId="0" fillId="34" borderId="32" xfId="0" applyNumberFormat="1" applyFont="1" applyFill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left" indent="3"/>
    </xf>
    <xf numFmtId="0" fontId="5" fillId="0" borderId="12" xfId="0" applyFont="1" applyFill="1" applyBorder="1" applyAlignment="1" applyProtection="1">
      <alignment horizontal="left" vertical="center" indent="3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indent="3"/>
      <protection/>
    </xf>
    <xf numFmtId="195" fontId="0" fillId="34" borderId="32" xfId="0" applyNumberFormat="1" applyFill="1" applyBorder="1" applyAlignment="1">
      <alignment/>
    </xf>
    <xf numFmtId="195" fontId="0" fillId="34" borderId="32" xfId="0" applyNumberFormat="1" applyFill="1" applyBorder="1" applyAlignment="1">
      <alignment horizontal="right"/>
    </xf>
    <xf numFmtId="195" fontId="0" fillId="34" borderId="33" xfId="0" applyNumberFormat="1" applyFill="1" applyBorder="1" applyAlignment="1">
      <alignment horizontal="right"/>
    </xf>
    <xf numFmtId="181" fontId="0" fillId="34" borderId="32" xfId="0" applyNumberFormat="1" applyFill="1" applyBorder="1" applyAlignment="1">
      <alignment horizontal="right"/>
    </xf>
    <xf numFmtId="195" fontId="0" fillId="34" borderId="32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195" fontId="0" fillId="34" borderId="32" xfId="62" applyNumberFormat="1" applyFont="1" applyFill="1" applyBorder="1">
      <alignment/>
      <protection/>
    </xf>
    <xf numFmtId="195" fontId="0" fillId="34" borderId="32" xfId="62" applyNumberFormat="1" applyFont="1" applyFill="1" applyBorder="1" applyAlignment="1">
      <alignment horizontal="right"/>
      <protection/>
    </xf>
    <xf numFmtId="195" fontId="0" fillId="34" borderId="27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81" fontId="0" fillId="34" borderId="26" xfId="0" applyNumberFormat="1" applyFill="1" applyBorder="1" applyAlignment="1">
      <alignment horizontal="right"/>
    </xf>
    <xf numFmtId="181" fontId="0" fillId="34" borderId="31" xfId="0" applyNumberFormat="1" applyFill="1" applyBorder="1" applyAlignment="1">
      <alignment horizontal="right"/>
    </xf>
    <xf numFmtId="181" fontId="0" fillId="34" borderId="33" xfId="0" applyNumberFormat="1" applyFill="1" applyBorder="1" applyAlignment="1">
      <alignment horizontal="right"/>
    </xf>
    <xf numFmtId="181" fontId="0" fillId="34" borderId="27" xfId="0" applyNumberFormat="1" applyFont="1" applyFill="1" applyBorder="1" applyAlignment="1">
      <alignment horizontal="right"/>
    </xf>
    <xf numFmtId="181" fontId="0" fillId="34" borderId="28" xfId="0" applyNumberFormat="1" applyFont="1" applyFill="1" applyBorder="1" applyAlignment="1">
      <alignment horizontal="right"/>
    </xf>
    <xf numFmtId="181" fontId="0" fillId="34" borderId="26" xfId="0" applyNumberFormat="1" applyFill="1" applyBorder="1" applyAlignment="1">
      <alignment/>
    </xf>
    <xf numFmtId="181" fontId="0" fillId="34" borderId="31" xfId="0" applyNumberFormat="1" applyFill="1" applyBorder="1" applyAlignment="1">
      <alignment/>
    </xf>
    <xf numFmtId="181" fontId="0" fillId="34" borderId="32" xfId="0" applyNumberFormat="1" applyFill="1" applyBorder="1" applyAlignment="1">
      <alignment/>
    </xf>
    <xf numFmtId="181" fontId="0" fillId="34" borderId="33" xfId="0" applyNumberFormat="1" applyFill="1" applyBorder="1" applyAlignment="1">
      <alignment/>
    </xf>
    <xf numFmtId="38" fontId="6" fillId="34" borderId="0" xfId="0" applyNumberFormat="1" applyFont="1" applyFill="1" applyAlignment="1">
      <alignment/>
    </xf>
    <xf numFmtId="181" fontId="0" fillId="34" borderId="32" xfId="0" applyNumberFormat="1" applyFont="1" applyFill="1" applyBorder="1" applyAlignment="1">
      <alignment/>
    </xf>
    <xf numFmtId="181" fontId="0" fillId="34" borderId="33" xfId="0" applyNumberFormat="1" applyFont="1" applyFill="1" applyBorder="1" applyAlignment="1">
      <alignment/>
    </xf>
    <xf numFmtId="181" fontId="0" fillId="34" borderId="24" xfId="0" applyNumberFormat="1" applyFont="1" applyFill="1" applyBorder="1" applyAlignment="1">
      <alignment/>
    </xf>
    <xf numFmtId="181" fontId="0" fillId="34" borderId="24" xfId="0" applyNumberFormat="1" applyFill="1" applyBorder="1" applyAlignment="1">
      <alignment/>
    </xf>
    <xf numFmtId="181" fontId="0" fillId="34" borderId="34" xfId="0" applyNumberFormat="1" applyFont="1" applyFill="1" applyBorder="1" applyAlignment="1">
      <alignment/>
    </xf>
    <xf numFmtId="181" fontId="1" fillId="0" borderId="3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 horizontal="center" vertical="center"/>
    </xf>
    <xf numFmtId="6" fontId="0" fillId="0" borderId="0" xfId="0" applyNumberFormat="1" applyFont="1" applyFill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right" vertical="center"/>
    </xf>
    <xf numFmtId="181" fontId="0" fillId="34" borderId="26" xfId="0" applyNumberFormat="1" applyFont="1" applyFill="1" applyBorder="1" applyAlignment="1">
      <alignment vertical="center"/>
    </xf>
    <xf numFmtId="181" fontId="0" fillId="34" borderId="27" xfId="0" applyNumberFormat="1" applyFill="1" applyBorder="1" applyAlignment="1">
      <alignment horizontal="right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1" fontId="0" fillId="0" borderId="15" xfId="0" applyNumberFormat="1" applyFill="1" applyBorder="1" applyAlignment="1">
      <alignment vertical="center"/>
    </xf>
    <xf numFmtId="49" fontId="0" fillId="34" borderId="26" xfId="0" applyNumberFormat="1" applyFill="1" applyBorder="1" applyAlignment="1">
      <alignment horizontal="right"/>
    </xf>
    <xf numFmtId="196" fontId="0" fillId="34" borderId="26" xfId="0" applyNumberFormat="1" applyFont="1" applyFill="1" applyBorder="1" applyAlignment="1">
      <alignment horizontal="right"/>
    </xf>
    <xf numFmtId="196" fontId="0" fillId="34" borderId="31" xfId="0" applyNumberFormat="1" applyFont="1" applyFill="1" applyBorder="1" applyAlignment="1">
      <alignment horizontal="right"/>
    </xf>
    <xf numFmtId="49" fontId="0" fillId="34" borderId="24" xfId="0" applyNumberFormat="1" applyFill="1" applyBorder="1" applyAlignment="1">
      <alignment horizontal="right"/>
    </xf>
    <xf numFmtId="196" fontId="0" fillId="34" borderId="24" xfId="0" applyNumberFormat="1" applyFont="1" applyFill="1" applyBorder="1" applyAlignment="1">
      <alignment horizontal="right"/>
    </xf>
    <xf numFmtId="196" fontId="0" fillId="34" borderId="34" xfId="0" applyNumberFormat="1" applyFont="1" applyFill="1" applyBorder="1" applyAlignment="1">
      <alignment horizontal="right"/>
    </xf>
    <xf numFmtId="196" fontId="0" fillId="34" borderId="24" xfId="0" applyNumberFormat="1" applyFont="1" applyFill="1" applyBorder="1" applyAlignment="1">
      <alignment/>
    </xf>
    <xf numFmtId="49" fontId="0" fillId="34" borderId="26" xfId="0" applyNumberFormat="1" applyFont="1" applyFill="1" applyBorder="1" applyAlignment="1">
      <alignment horizontal="right"/>
    </xf>
    <xf numFmtId="196" fontId="0" fillId="34" borderId="26" xfId="0" applyNumberFormat="1" applyFont="1" applyFill="1" applyBorder="1" applyAlignment="1">
      <alignment horizontal="right"/>
    </xf>
    <xf numFmtId="49" fontId="0" fillId="34" borderId="24" xfId="0" applyNumberFormat="1" applyFont="1" applyFill="1" applyBorder="1" applyAlignment="1">
      <alignment horizontal="right"/>
    </xf>
    <xf numFmtId="196" fontId="0" fillId="34" borderId="26" xfId="0" applyNumberFormat="1" applyFill="1" applyBorder="1" applyAlignment="1">
      <alignment horizontal="right"/>
    </xf>
    <xf numFmtId="189" fontId="0" fillId="34" borderId="26" xfId="0" applyNumberFormat="1" applyFont="1" applyFill="1" applyBorder="1" applyAlignment="1">
      <alignment horizontal="right"/>
    </xf>
    <xf numFmtId="189" fontId="0" fillId="34" borderId="24" xfId="0" applyNumberFormat="1" applyFont="1" applyFill="1" applyBorder="1" applyAlignment="1">
      <alignment/>
    </xf>
    <xf numFmtId="180" fontId="0" fillId="34" borderId="24" xfId="0" applyNumberFormat="1" applyFont="1" applyFill="1" applyBorder="1" applyAlignment="1">
      <alignment/>
    </xf>
    <xf numFmtId="180" fontId="0" fillId="34" borderId="34" xfId="0" applyNumberFormat="1" applyFont="1" applyFill="1" applyBorder="1" applyAlignment="1">
      <alignment/>
    </xf>
    <xf numFmtId="187" fontId="0" fillId="34" borderId="26" xfId="0" applyNumberFormat="1" applyFont="1" applyFill="1" applyBorder="1" applyAlignment="1">
      <alignment horizontal="right"/>
    </xf>
    <xf numFmtId="187" fontId="0" fillId="34" borderId="31" xfId="0" applyNumberFormat="1" applyFont="1" applyFill="1" applyBorder="1" applyAlignment="1">
      <alignment horizontal="right"/>
    </xf>
    <xf numFmtId="187" fontId="0" fillId="34" borderId="24" xfId="0" applyNumberFormat="1" applyFont="1" applyFill="1" applyBorder="1" applyAlignment="1">
      <alignment/>
    </xf>
    <xf numFmtId="187" fontId="0" fillId="34" borderId="34" xfId="0" applyNumberFormat="1" applyFont="1" applyFill="1" applyBorder="1" applyAlignment="1">
      <alignment/>
    </xf>
    <xf numFmtId="49" fontId="0" fillId="34" borderId="27" xfId="0" applyNumberFormat="1" applyFill="1" applyBorder="1" applyAlignment="1">
      <alignment horizontal="right"/>
    </xf>
    <xf numFmtId="196" fontId="0" fillId="34" borderId="27" xfId="0" applyNumberFormat="1" applyFont="1" applyFill="1" applyBorder="1" applyAlignment="1">
      <alignment/>
    </xf>
    <xf numFmtId="196" fontId="0" fillId="34" borderId="28" xfId="0" applyNumberFormat="1" applyFont="1" applyFill="1" applyBorder="1" applyAlignment="1">
      <alignment/>
    </xf>
    <xf numFmtId="187" fontId="0" fillId="34" borderId="26" xfId="0" applyNumberFormat="1" applyFont="1" applyFill="1" applyBorder="1" applyAlignment="1">
      <alignment/>
    </xf>
    <xf numFmtId="187" fontId="0" fillId="34" borderId="31" xfId="0" applyNumberFormat="1" applyFont="1" applyFill="1" applyBorder="1" applyAlignment="1">
      <alignment/>
    </xf>
    <xf numFmtId="187" fontId="0" fillId="34" borderId="32" xfId="0" applyNumberFormat="1" applyFont="1" applyFill="1" applyBorder="1" applyAlignment="1">
      <alignment/>
    </xf>
    <xf numFmtId="187" fontId="0" fillId="34" borderId="33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 vertical="center"/>
    </xf>
    <xf numFmtId="3" fontId="0" fillId="34" borderId="26" xfId="0" applyNumberFormat="1" applyFont="1" applyFill="1" applyBorder="1" applyAlignment="1">
      <alignment vertical="center"/>
    </xf>
    <xf numFmtId="3" fontId="0" fillId="34" borderId="31" xfId="0" applyNumberFormat="1" applyFont="1" applyFill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3" fontId="0" fillId="34" borderId="33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/>
    </xf>
    <xf numFmtId="3" fontId="0" fillId="34" borderId="32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 wrapText="1"/>
    </xf>
    <xf numFmtId="3" fontId="0" fillId="34" borderId="32" xfId="0" applyNumberFormat="1" applyFont="1" applyFill="1" applyBorder="1" applyAlignment="1">
      <alignment horizontal="right" vertical="center" wrapText="1"/>
    </xf>
    <xf numFmtId="3" fontId="0" fillId="34" borderId="27" xfId="0" applyNumberFormat="1" applyFont="1" applyFill="1" applyBorder="1" applyAlignment="1">
      <alignment vertical="center"/>
    </xf>
    <xf numFmtId="3" fontId="0" fillId="34" borderId="28" xfId="0" applyNumberFormat="1" applyFont="1" applyFill="1" applyBorder="1" applyAlignment="1">
      <alignment vertical="center"/>
    </xf>
    <xf numFmtId="3" fontId="0" fillId="34" borderId="13" xfId="0" applyNumberFormat="1" applyFont="1" applyFill="1" applyBorder="1" applyAlignment="1">
      <alignment vertical="center"/>
    </xf>
    <xf numFmtId="3" fontId="0" fillId="34" borderId="27" xfId="0" applyNumberFormat="1" applyFont="1" applyFill="1" applyBorder="1" applyAlignment="1">
      <alignment vertical="center"/>
    </xf>
    <xf numFmtId="3" fontId="0" fillId="34" borderId="36" xfId="0" applyNumberFormat="1" applyFont="1" applyFill="1" applyBorder="1" applyAlignment="1">
      <alignment vertical="center"/>
    </xf>
    <xf numFmtId="3" fontId="0" fillId="34" borderId="37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3" fontId="0" fillId="34" borderId="29" xfId="0" applyNumberFormat="1" applyFont="1" applyFill="1" applyBorder="1" applyAlignment="1">
      <alignment vertical="center"/>
    </xf>
    <xf numFmtId="3" fontId="0" fillId="34" borderId="33" xfId="0" applyNumberFormat="1" applyFont="1" applyFill="1" applyBorder="1" applyAlignment="1">
      <alignment horizontal="right" vertical="center" wrapText="1"/>
    </xf>
    <xf numFmtId="3" fontId="0" fillId="34" borderId="33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3" fontId="0" fillId="34" borderId="36" xfId="0" applyNumberFormat="1" applyFont="1" applyFill="1" applyBorder="1" applyAlignment="1">
      <alignment vertical="center"/>
    </xf>
    <xf numFmtId="3" fontId="0" fillId="34" borderId="38" xfId="0" applyNumberFormat="1" applyFont="1" applyFill="1" applyBorder="1" applyAlignment="1">
      <alignment vertical="center"/>
    </xf>
    <xf numFmtId="3" fontId="0" fillId="34" borderId="3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right" vertical="center"/>
    </xf>
    <xf numFmtId="0" fontId="0" fillId="34" borderId="24" xfId="0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82" fontId="0" fillId="33" borderId="26" xfId="0" applyNumberFormat="1" applyFill="1" applyBorder="1" applyAlignment="1">
      <alignment horizontal="center" vertical="center"/>
    </xf>
    <xf numFmtId="0" fontId="6" fillId="33" borderId="3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32" xfId="0" applyFont="1" applyFill="1" applyBorder="1" applyAlignment="1" applyProtection="1">
      <alignment horizontal="left"/>
      <protection/>
    </xf>
    <xf numFmtId="0" fontId="6" fillId="33" borderId="32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6" fillId="33" borderId="10" xfId="0" applyFont="1" applyFill="1" applyBorder="1" applyAlignment="1" applyProtection="1">
      <alignment shrinkToFit="1"/>
      <protection/>
    </xf>
    <xf numFmtId="0" fontId="6" fillId="33" borderId="24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 applyProtection="1">
      <alignment horizontal="right" vertical="center"/>
      <protection/>
    </xf>
    <xf numFmtId="181" fontId="0" fillId="0" borderId="33" xfId="0" applyNumberFormat="1" applyFont="1" applyFill="1" applyBorder="1" applyAlignment="1" applyProtection="1">
      <alignment horizontal="right" vertical="center"/>
      <protection/>
    </xf>
    <xf numFmtId="181" fontId="0" fillId="0" borderId="24" xfId="0" applyNumberFormat="1" applyFont="1" applyFill="1" applyBorder="1" applyAlignment="1" applyProtection="1">
      <alignment horizontal="right" vertical="center"/>
      <protection/>
    </xf>
    <xf numFmtId="181" fontId="0" fillId="0" borderId="34" xfId="0" applyNumberFormat="1" applyFont="1" applyFill="1" applyBorder="1" applyAlignment="1" applyProtection="1">
      <alignment horizontal="right" vertical="center"/>
      <protection/>
    </xf>
    <xf numFmtId="181" fontId="0" fillId="33" borderId="24" xfId="0" applyNumberFormat="1" applyFont="1" applyFill="1" applyBorder="1" applyAlignment="1" applyProtection="1">
      <alignment horizontal="right" vertical="center"/>
      <protection/>
    </xf>
    <xf numFmtId="181" fontId="0" fillId="33" borderId="34" xfId="0" applyNumberFormat="1" applyFont="1" applyFill="1" applyBorder="1" applyAlignment="1" applyProtection="1">
      <alignment horizontal="right" vertical="center"/>
      <protection/>
    </xf>
    <xf numFmtId="181" fontId="0" fillId="0" borderId="26" xfId="0" applyNumberFormat="1" applyFont="1" applyFill="1" applyBorder="1" applyAlignment="1" applyProtection="1">
      <alignment horizontal="right" vertical="center"/>
      <protection/>
    </xf>
    <xf numFmtId="181" fontId="0" fillId="0" borderId="31" xfId="0" applyNumberFormat="1" applyFont="1" applyFill="1" applyBorder="1" applyAlignment="1" applyProtection="1">
      <alignment horizontal="right" vertical="center"/>
      <protection/>
    </xf>
    <xf numFmtId="181" fontId="0" fillId="0" borderId="24" xfId="0" applyNumberFormat="1" applyFont="1" applyFill="1" applyBorder="1" applyAlignment="1" applyProtection="1">
      <alignment horizontal="right" vertical="center"/>
      <protection locked="0"/>
    </xf>
    <xf numFmtId="181" fontId="0" fillId="0" borderId="32" xfId="0" applyNumberFormat="1" applyFont="1" applyFill="1" applyBorder="1" applyAlignment="1" applyProtection="1">
      <alignment horizontal="right" vertical="center"/>
      <protection locked="0"/>
    </xf>
    <xf numFmtId="181" fontId="0" fillId="0" borderId="32" xfId="0" applyNumberFormat="1" applyFont="1" applyFill="1" applyBorder="1" applyAlignment="1" applyProtection="1">
      <alignment horizontal="right" vertical="center" wrapText="1"/>
      <protection locked="0"/>
    </xf>
    <xf numFmtId="181" fontId="0" fillId="34" borderId="24" xfId="0" applyNumberFormat="1" applyFont="1" applyFill="1" applyBorder="1" applyAlignment="1" applyProtection="1">
      <alignment horizontal="right" vertical="center"/>
      <protection locked="0"/>
    </xf>
    <xf numFmtId="181" fontId="0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18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shrinkToFit="1"/>
    </xf>
    <xf numFmtId="181" fontId="7" fillId="33" borderId="22" xfId="0" applyNumberFormat="1" applyFont="1" applyFill="1" applyBorder="1" applyAlignment="1">
      <alignment horizontal="center" vertical="center"/>
    </xf>
    <xf numFmtId="188" fontId="7" fillId="33" borderId="26" xfId="0" applyNumberFormat="1" applyFont="1" applyFill="1" applyBorder="1" applyAlignment="1">
      <alignment vertical="center"/>
    </xf>
    <xf numFmtId="188" fontId="7" fillId="33" borderId="12" xfId="0" applyNumberFormat="1" applyFont="1" applyFill="1" applyBorder="1" applyAlignment="1">
      <alignment vertical="center"/>
    </xf>
    <xf numFmtId="187" fontId="7" fillId="33" borderId="31" xfId="0" applyNumberFormat="1" applyFont="1" applyFill="1" applyBorder="1" applyAlignment="1">
      <alignment horizontal="right" vertical="center" wrapText="1"/>
    </xf>
    <xf numFmtId="181" fontId="7" fillId="33" borderId="0" xfId="0" applyNumberFormat="1" applyFont="1" applyFill="1" applyBorder="1" applyAlignment="1">
      <alignment horizontal="center" vertical="center"/>
    </xf>
    <xf numFmtId="188" fontId="7" fillId="33" borderId="32" xfId="0" applyNumberFormat="1" applyFont="1" applyFill="1" applyBorder="1" applyAlignment="1">
      <alignment vertical="center"/>
    </xf>
    <xf numFmtId="188" fontId="7" fillId="33" borderId="10" xfId="0" applyNumberFormat="1" applyFont="1" applyFill="1" applyBorder="1" applyAlignment="1">
      <alignment vertical="center"/>
    </xf>
    <xf numFmtId="188" fontId="7" fillId="33" borderId="32" xfId="0" applyNumberFormat="1" applyFont="1" applyFill="1" applyBorder="1" applyAlignment="1">
      <alignment horizontal="right" vertical="center"/>
    </xf>
    <xf numFmtId="188" fontId="7" fillId="33" borderId="33" xfId="0" applyNumberFormat="1" applyFont="1" applyFill="1" applyBorder="1" applyAlignment="1">
      <alignment vertical="center"/>
    </xf>
    <xf numFmtId="188" fontId="7" fillId="33" borderId="32" xfId="0" applyNumberFormat="1" applyFont="1" applyFill="1" applyBorder="1" applyAlignment="1" quotePrefix="1">
      <alignment horizontal="right" vertical="center"/>
    </xf>
    <xf numFmtId="187" fontId="7" fillId="33" borderId="33" xfId="0" applyNumberFormat="1" applyFont="1" applyFill="1" applyBorder="1" applyAlignment="1">
      <alignment horizontal="right" vertical="center" wrapText="1"/>
    </xf>
    <xf numFmtId="181" fontId="7" fillId="33" borderId="14" xfId="0" applyNumberFormat="1" applyFont="1" applyFill="1" applyBorder="1" applyAlignment="1">
      <alignment horizontal="center" vertical="center"/>
    </xf>
    <xf numFmtId="188" fontId="7" fillId="33" borderId="27" xfId="0" applyNumberFormat="1" applyFont="1" applyFill="1" applyBorder="1" applyAlignment="1">
      <alignment vertical="center"/>
    </xf>
    <xf numFmtId="188" fontId="7" fillId="33" borderId="13" xfId="0" applyNumberFormat="1" applyFont="1" applyFill="1" applyBorder="1" applyAlignment="1">
      <alignment vertical="center"/>
    </xf>
    <xf numFmtId="188" fontId="7" fillId="33" borderId="27" xfId="0" applyNumberFormat="1" applyFont="1" applyFill="1" applyBorder="1" applyAlignment="1">
      <alignment horizontal="right" vertical="center"/>
    </xf>
    <xf numFmtId="187" fontId="7" fillId="33" borderId="28" xfId="0" applyNumberFormat="1" applyFont="1" applyFill="1" applyBorder="1" applyAlignment="1">
      <alignment horizontal="right" vertical="center" wrapText="1"/>
    </xf>
    <xf numFmtId="41" fontId="0" fillId="33" borderId="26" xfId="0" applyNumberFormat="1" applyFill="1" applyBorder="1" applyAlignment="1">
      <alignment vertical="center"/>
    </xf>
    <xf numFmtId="41" fontId="0" fillId="33" borderId="31" xfId="0" applyNumberFormat="1" applyFill="1" applyBorder="1" applyAlignment="1">
      <alignment vertical="center"/>
    </xf>
    <xf numFmtId="41" fontId="0" fillId="33" borderId="12" xfId="0" applyNumberFormat="1" applyFill="1" applyBorder="1" applyAlignment="1">
      <alignment vertical="center"/>
    </xf>
    <xf numFmtId="41" fontId="0" fillId="33" borderId="32" xfId="0" applyNumberFormat="1" applyFill="1" applyBorder="1" applyAlignment="1">
      <alignment vertical="center"/>
    </xf>
    <xf numFmtId="41" fontId="0" fillId="33" borderId="32" xfId="0" applyNumberFormat="1" applyFill="1" applyBorder="1" applyAlignment="1">
      <alignment horizontal="right" vertical="center"/>
    </xf>
    <xf numFmtId="41" fontId="0" fillId="33" borderId="33" xfId="0" applyNumberForma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1" fontId="0" fillId="33" borderId="32" xfId="0" applyNumberFormat="1" applyFill="1" applyBorder="1" applyAlignment="1">
      <alignment vertical="center" wrapText="1"/>
    </xf>
    <xf numFmtId="41" fontId="0" fillId="33" borderId="27" xfId="0" applyNumberFormat="1" applyFill="1" applyBorder="1" applyAlignment="1">
      <alignment vertical="center"/>
    </xf>
    <xf numFmtId="41" fontId="0" fillId="33" borderId="28" xfId="0" applyNumberFormat="1" applyFill="1" applyBorder="1" applyAlignment="1">
      <alignment vertical="center"/>
    </xf>
    <xf numFmtId="41" fontId="0" fillId="33" borderId="13" xfId="0" applyNumberFormat="1" applyFill="1" applyBorder="1" applyAlignment="1">
      <alignment vertical="center"/>
    </xf>
    <xf numFmtId="182" fontId="0" fillId="33" borderId="26" xfId="0" applyNumberFormat="1" applyFill="1" applyBorder="1" applyAlignment="1">
      <alignment vertical="center"/>
    </xf>
    <xf numFmtId="182" fontId="0" fillId="33" borderId="31" xfId="0" applyNumberFormat="1" applyFill="1" applyBorder="1" applyAlignment="1">
      <alignment vertical="center"/>
    </xf>
    <xf numFmtId="182" fontId="0" fillId="33" borderId="24" xfId="0" applyNumberFormat="1" applyFill="1" applyBorder="1" applyAlignment="1">
      <alignment horizontal="center" vertical="center"/>
    </xf>
    <xf numFmtId="182" fontId="0" fillId="33" borderId="24" xfId="0" applyNumberFormat="1" applyFill="1" applyBorder="1" applyAlignment="1">
      <alignment horizontal="right" vertical="center" wrapText="1"/>
    </xf>
    <xf numFmtId="182" fontId="0" fillId="33" borderId="24" xfId="0" applyNumberFormat="1" applyFill="1" applyBorder="1" applyAlignment="1">
      <alignment vertical="center"/>
    </xf>
    <xf numFmtId="182" fontId="0" fillId="33" borderId="34" xfId="0" applyNumberFormat="1" applyFill="1" applyBorder="1" applyAlignment="1">
      <alignment vertical="center"/>
    </xf>
    <xf numFmtId="182" fontId="0" fillId="33" borderId="26" xfId="0" applyNumberFormat="1" applyFill="1" applyBorder="1" applyAlignment="1">
      <alignment horizontal="right" vertical="center" wrapText="1"/>
    </xf>
    <xf numFmtId="182" fontId="0" fillId="33" borderId="24" xfId="0" applyNumberFormat="1" applyFill="1" applyBorder="1" applyAlignment="1">
      <alignment horizontal="right" vertical="center"/>
    </xf>
    <xf numFmtId="182" fontId="9" fillId="33" borderId="26" xfId="0" applyNumberFormat="1" applyFont="1" applyFill="1" applyBorder="1" applyAlignment="1">
      <alignment vertical="center"/>
    </xf>
    <xf numFmtId="182" fontId="9" fillId="33" borderId="24" xfId="0" applyNumberFormat="1" applyFont="1" applyFill="1" applyBorder="1" applyAlignment="1">
      <alignment vertical="center"/>
    </xf>
    <xf numFmtId="182" fontId="9" fillId="33" borderId="24" xfId="0" applyNumberFormat="1" applyFont="1" applyFill="1" applyBorder="1" applyAlignment="1">
      <alignment horizontal="right" vertical="center" wrapText="1"/>
    </xf>
    <xf numFmtId="3" fontId="0" fillId="34" borderId="38" xfId="0" applyNumberFormat="1" applyFont="1" applyFill="1" applyBorder="1" applyAlignment="1">
      <alignment vertical="center"/>
    </xf>
    <xf numFmtId="3" fontId="0" fillId="34" borderId="2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81" fontId="0" fillId="34" borderId="0" xfId="0" applyNumberForma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41" fontId="0" fillId="35" borderId="26" xfId="61" applyNumberFormat="1" applyFill="1" applyBorder="1" applyAlignment="1">
      <alignment vertical="center"/>
      <protection/>
    </xf>
    <xf numFmtId="41" fontId="0" fillId="35" borderId="32" xfId="61" applyNumberFormat="1" applyFill="1" applyBorder="1" applyAlignment="1">
      <alignment vertical="center"/>
      <protection/>
    </xf>
    <xf numFmtId="41" fontId="0" fillId="35" borderId="10" xfId="61" applyNumberFormat="1" applyFill="1" applyBorder="1" applyAlignment="1">
      <alignment vertical="center"/>
      <protection/>
    </xf>
    <xf numFmtId="41" fontId="0" fillId="35" borderId="32" xfId="61" applyNumberFormat="1" applyFill="1" applyBorder="1" applyAlignment="1">
      <alignment vertical="center" wrapText="1"/>
      <protection/>
    </xf>
    <xf numFmtId="41" fontId="0" fillId="35" borderId="32" xfId="61" applyNumberFormat="1" applyFont="1" applyFill="1" applyBorder="1" applyAlignment="1">
      <alignment horizontal="right" vertical="center"/>
      <protection/>
    </xf>
    <xf numFmtId="41" fontId="0" fillId="35" borderId="32" xfId="61" applyNumberFormat="1" applyFill="1" applyBorder="1" applyAlignment="1">
      <alignment horizontal="right" vertical="center"/>
      <protection/>
    </xf>
    <xf numFmtId="41" fontId="0" fillId="35" borderId="27" xfId="61" applyNumberFormat="1" applyFill="1" applyBorder="1" applyAlignment="1">
      <alignment vertical="center"/>
      <protection/>
    </xf>
    <xf numFmtId="41" fontId="0" fillId="35" borderId="27" xfId="61" applyNumberFormat="1" applyFill="1" applyBorder="1" applyAlignment="1">
      <alignment vertical="center" wrapText="1"/>
      <protection/>
    </xf>
    <xf numFmtId="41" fontId="0" fillId="35" borderId="27" xfId="61" applyNumberFormat="1" applyFont="1" applyFill="1" applyBorder="1" applyAlignment="1">
      <alignment horizontal="right" vertical="center"/>
      <protection/>
    </xf>
    <xf numFmtId="3" fontId="8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distributed" vertical="center" wrapText="1"/>
    </xf>
    <xf numFmtId="41" fontId="0" fillId="35" borderId="31" xfId="61" applyNumberFormat="1" applyFill="1" applyBorder="1" applyAlignment="1">
      <alignment vertical="center"/>
      <protection/>
    </xf>
    <xf numFmtId="41" fontId="0" fillId="35" borderId="33" xfId="61" applyNumberFormat="1" applyFill="1" applyBorder="1" applyAlignment="1">
      <alignment vertical="center"/>
      <protection/>
    </xf>
    <xf numFmtId="41" fontId="0" fillId="35" borderId="28" xfId="61" applyNumberFormat="1" applyFill="1" applyBorder="1" applyAlignment="1">
      <alignment vertical="center"/>
      <protection/>
    </xf>
    <xf numFmtId="3" fontId="6" fillId="35" borderId="32" xfId="0" applyNumberFormat="1" applyFont="1" applyFill="1" applyBorder="1" applyAlignment="1">
      <alignment horizontal="right" vertical="center"/>
    </xf>
    <xf numFmtId="3" fontId="6" fillId="35" borderId="33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41" fontId="6" fillId="35" borderId="33" xfId="0" applyNumberFormat="1" applyFont="1" applyFill="1" applyBorder="1" applyAlignment="1">
      <alignment horizontal="right" vertical="center"/>
    </xf>
    <xf numFmtId="3" fontId="6" fillId="35" borderId="32" xfId="0" applyNumberFormat="1" applyFont="1" applyFill="1" applyBorder="1" applyAlignment="1" quotePrefix="1">
      <alignment horizontal="right" vertical="center"/>
    </xf>
    <xf numFmtId="3" fontId="6" fillId="35" borderId="27" xfId="0" applyNumberFormat="1" applyFont="1" applyFill="1" applyBorder="1" applyAlignment="1">
      <alignment horizontal="right" vertical="center"/>
    </xf>
    <xf numFmtId="3" fontId="6" fillId="35" borderId="28" xfId="0" applyNumberFormat="1" applyFont="1" applyFill="1" applyBorder="1" applyAlignment="1">
      <alignment horizontal="right" vertical="center"/>
    </xf>
    <xf numFmtId="3" fontId="6" fillId="35" borderId="13" xfId="0" applyNumberFormat="1" applyFont="1" applyFill="1" applyBorder="1" applyAlignment="1">
      <alignment horizontal="right" vertical="center"/>
    </xf>
    <xf numFmtId="181" fontId="0" fillId="35" borderId="32" xfId="0" applyNumberFormat="1" applyFill="1" applyBorder="1" applyAlignment="1">
      <alignment horizontal="right" vertical="center"/>
    </xf>
    <xf numFmtId="181" fontId="0" fillId="35" borderId="33" xfId="0" applyNumberFormat="1" applyFill="1" applyBorder="1" applyAlignment="1">
      <alignment horizontal="right" vertical="center"/>
    </xf>
    <xf numFmtId="181" fontId="0" fillId="35" borderId="32" xfId="0" applyNumberFormat="1" applyFont="1" applyFill="1" applyBorder="1" applyAlignment="1">
      <alignment horizontal="right" vertical="center"/>
    </xf>
    <xf numFmtId="181" fontId="0" fillId="35" borderId="33" xfId="0" applyNumberFormat="1" applyFont="1" applyFill="1" applyBorder="1" applyAlignment="1">
      <alignment horizontal="right" vertical="center"/>
    </xf>
    <xf numFmtId="181" fontId="0" fillId="35" borderId="27" xfId="0" applyNumberFormat="1" applyFill="1" applyBorder="1" applyAlignment="1">
      <alignment horizontal="right" vertical="center"/>
    </xf>
    <xf numFmtId="181" fontId="0" fillId="35" borderId="28" xfId="0" applyNumberFormat="1" applyFill="1" applyBorder="1" applyAlignment="1">
      <alignment horizontal="right" vertical="center"/>
    </xf>
    <xf numFmtId="195" fontId="0" fillId="34" borderId="28" xfId="0" applyNumberFormat="1" applyFill="1" applyBorder="1" applyAlignment="1">
      <alignment horizontal="right"/>
    </xf>
    <xf numFmtId="41" fontId="0" fillId="35" borderId="13" xfId="61" applyNumberFormat="1" applyFill="1" applyBorder="1" applyAlignment="1">
      <alignment vertical="center"/>
      <protection/>
    </xf>
    <xf numFmtId="3" fontId="6" fillId="35" borderId="10" xfId="0" applyNumberFormat="1" applyFont="1" applyFill="1" applyBorder="1" applyAlignment="1" quotePrefix="1">
      <alignment horizontal="right" vertical="center"/>
    </xf>
    <xf numFmtId="3" fontId="6" fillId="35" borderId="33" xfId="0" applyNumberFormat="1" applyFont="1" applyFill="1" applyBorder="1" applyAlignment="1" quotePrefix="1">
      <alignment horizontal="right" vertical="center"/>
    </xf>
    <xf numFmtId="182" fontId="0" fillId="35" borderId="26" xfId="0" applyNumberFormat="1" applyFill="1" applyBorder="1" applyAlignment="1">
      <alignment vertical="center"/>
    </xf>
    <xf numFmtId="182" fontId="9" fillId="35" borderId="26" xfId="0" applyNumberFormat="1" applyFont="1" applyFill="1" applyBorder="1" applyAlignment="1">
      <alignment vertical="center"/>
    </xf>
    <xf numFmtId="182" fontId="9" fillId="35" borderId="31" xfId="0" applyNumberFormat="1" applyFont="1" applyFill="1" applyBorder="1" applyAlignment="1">
      <alignment vertical="center"/>
    </xf>
    <xf numFmtId="182" fontId="0" fillId="35" borderId="27" xfId="0" applyNumberFormat="1" applyFill="1" applyBorder="1" applyAlignment="1">
      <alignment vertical="center"/>
    </xf>
    <xf numFmtId="182" fontId="9" fillId="35" borderId="27" xfId="0" applyNumberFormat="1" applyFont="1" applyFill="1" applyBorder="1" applyAlignment="1">
      <alignment vertical="center"/>
    </xf>
    <xf numFmtId="182" fontId="0" fillId="35" borderId="31" xfId="0" applyNumberFormat="1" applyFill="1" applyBorder="1" applyAlignment="1">
      <alignment vertical="center"/>
    </xf>
    <xf numFmtId="182" fontId="0" fillId="35" borderId="34" xfId="0" applyNumberFormat="1" applyFill="1" applyBorder="1" applyAlignment="1">
      <alignment vertical="center"/>
    </xf>
    <xf numFmtId="182" fontId="9" fillId="35" borderId="34" xfId="0" applyNumberFormat="1" applyFont="1" applyFill="1" applyBorder="1" applyAlignment="1">
      <alignment vertical="center"/>
    </xf>
    <xf numFmtId="41" fontId="0" fillId="35" borderId="31" xfId="0" applyNumberFormat="1" applyFill="1" applyBorder="1" applyAlignment="1">
      <alignment vertical="center"/>
    </xf>
    <xf numFmtId="41" fontId="0" fillId="35" borderId="33" xfId="0" applyNumberFormat="1" applyFill="1" applyBorder="1" applyAlignment="1">
      <alignment vertical="center"/>
    </xf>
    <xf numFmtId="41" fontId="0" fillId="35" borderId="28" xfId="0" applyNumberFormat="1" applyFill="1" applyBorder="1" applyAlignment="1">
      <alignment vertical="center"/>
    </xf>
    <xf numFmtId="41" fontId="0" fillId="35" borderId="26" xfId="0" applyNumberFormat="1" applyFill="1" applyBorder="1" applyAlignment="1">
      <alignment vertical="center"/>
    </xf>
    <xf numFmtId="41" fontId="0" fillId="35" borderId="32" xfId="0" applyNumberFormat="1" applyFill="1" applyBorder="1" applyAlignment="1">
      <alignment vertical="center"/>
    </xf>
    <xf numFmtId="41" fontId="0" fillId="35" borderId="27" xfId="0" applyNumberForma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 wrapText="1"/>
    </xf>
    <xf numFmtId="41" fontId="8" fillId="0" borderId="18" xfId="0" applyNumberFormat="1" applyFont="1" applyFill="1" applyBorder="1" applyAlignment="1">
      <alignment horizontal="center" vertical="center" wrapText="1"/>
    </xf>
    <xf numFmtId="41" fontId="0" fillId="0" borderId="15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horizontal="left" vertical="center"/>
    </xf>
    <xf numFmtId="41" fontId="8" fillId="0" borderId="21" xfId="0" applyNumberFormat="1" applyFont="1" applyFill="1" applyBorder="1" applyAlignment="1">
      <alignment horizontal="center" vertical="center"/>
    </xf>
    <xf numFmtId="182" fontId="0" fillId="33" borderId="22" xfId="0" applyNumberFormat="1" applyFill="1" applyBorder="1" applyAlignment="1">
      <alignment vertical="center"/>
    </xf>
    <xf numFmtId="182" fontId="0" fillId="33" borderId="40" xfId="0" applyNumberFormat="1" applyFill="1" applyBorder="1" applyAlignment="1">
      <alignment vertical="center"/>
    </xf>
    <xf numFmtId="182" fontId="0" fillId="33" borderId="22" xfId="0" applyNumberFormat="1" applyFill="1" applyBorder="1" applyAlignment="1">
      <alignment horizontal="right" vertical="center" wrapText="1"/>
    </xf>
    <xf numFmtId="182" fontId="0" fillId="33" borderId="40" xfId="0" applyNumberFormat="1" applyFill="1" applyBorder="1" applyAlignment="1">
      <alignment horizontal="right" vertical="center" wrapText="1"/>
    </xf>
    <xf numFmtId="182" fontId="9" fillId="33" borderId="22" xfId="0" applyNumberFormat="1" applyFont="1" applyFill="1" applyBorder="1" applyAlignment="1">
      <alignment vertical="center"/>
    </xf>
    <xf numFmtId="182" fontId="9" fillId="33" borderId="40" xfId="0" applyNumberFormat="1" applyFont="1" applyFill="1" applyBorder="1" applyAlignment="1">
      <alignment vertical="center"/>
    </xf>
    <xf numFmtId="182" fontId="9" fillId="35" borderId="22" xfId="0" applyNumberFormat="1" applyFont="1" applyFill="1" applyBorder="1" applyAlignment="1">
      <alignment vertical="center"/>
    </xf>
    <xf numFmtId="182" fontId="9" fillId="35" borderId="14" xfId="0" applyNumberFormat="1" applyFont="1" applyFill="1" applyBorder="1" applyAlignment="1">
      <alignment vertical="center"/>
    </xf>
    <xf numFmtId="182" fontId="0" fillId="35" borderId="28" xfId="0" applyNumberFormat="1" applyFill="1" applyBorder="1" applyAlignment="1">
      <alignment vertical="center"/>
    </xf>
    <xf numFmtId="0" fontId="18" fillId="0" borderId="11" xfId="0" applyFont="1" applyFill="1" applyBorder="1" applyAlignment="1">
      <alignment horizontal="distributed" vertical="center"/>
    </xf>
    <xf numFmtId="3" fontId="8" fillId="0" borderId="18" xfId="0" applyNumberFormat="1" applyFont="1" applyFill="1" applyBorder="1" applyAlignment="1">
      <alignment horizontal="center" vertical="center" wrapText="1"/>
    </xf>
    <xf numFmtId="196" fontId="0" fillId="36" borderId="26" xfId="0" applyNumberFormat="1" applyFont="1" applyFill="1" applyBorder="1" applyAlignment="1">
      <alignment horizontal="right"/>
    </xf>
    <xf numFmtId="196" fontId="0" fillId="36" borderId="24" xfId="0" applyNumberFormat="1" applyFont="1" applyFill="1" applyBorder="1" applyAlignment="1">
      <alignment horizontal="right"/>
    </xf>
    <xf numFmtId="196" fontId="0" fillId="36" borderId="32" xfId="0" applyNumberFormat="1" applyFont="1" applyFill="1" applyBorder="1" applyAlignment="1">
      <alignment horizontal="right"/>
    </xf>
    <xf numFmtId="196" fontId="0" fillId="36" borderId="27" xfId="0" applyNumberFormat="1" applyFont="1" applyFill="1" applyBorder="1" applyAlignment="1">
      <alignment horizontal="right"/>
    </xf>
    <xf numFmtId="3" fontId="0" fillId="34" borderId="33" xfId="0" applyNumberFormat="1" applyFill="1" applyBorder="1" applyAlignment="1">
      <alignment horizontal="right" vertical="center" wrapText="1"/>
    </xf>
    <xf numFmtId="204" fontId="6" fillId="35" borderId="0" xfId="63" applyNumberFormat="1" applyFont="1" applyFill="1" applyBorder="1" applyAlignment="1">
      <alignment horizontal="right" vertical="center" shrinkToFit="1"/>
      <protection/>
    </xf>
    <xf numFmtId="181" fontId="0" fillId="34" borderId="24" xfId="0" applyNumberFormat="1" applyFont="1" applyFill="1" applyBorder="1" applyAlignment="1">
      <alignment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13" xfId="0" applyNumberFormat="1" applyFont="1" applyFill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 wrapText="1"/>
    </xf>
    <xf numFmtId="196" fontId="0" fillId="34" borderId="24" xfId="0" applyNumberFormat="1" applyFont="1" applyFill="1" applyBorder="1" applyAlignment="1">
      <alignment horizontal="right"/>
    </xf>
    <xf numFmtId="196" fontId="0" fillId="36" borderId="24" xfId="0" applyNumberFormat="1" applyFont="1" applyFill="1" applyBorder="1" applyAlignment="1">
      <alignment horizontal="right"/>
    </xf>
    <xf numFmtId="196" fontId="0" fillId="34" borderId="34" xfId="0" applyNumberFormat="1" applyFont="1" applyFill="1" applyBorder="1" applyAlignment="1">
      <alignment horizontal="right"/>
    </xf>
    <xf numFmtId="181" fontId="0" fillId="34" borderId="32" xfId="0" applyNumberFormat="1" applyFont="1" applyFill="1" applyBorder="1" applyAlignment="1">
      <alignment horizontal="right"/>
    </xf>
    <xf numFmtId="181" fontId="0" fillId="34" borderId="33" xfId="0" applyNumberFormat="1" applyFont="1" applyFill="1" applyBorder="1" applyAlignment="1">
      <alignment horizontal="right"/>
    </xf>
    <xf numFmtId="196" fontId="0" fillId="34" borderId="26" xfId="0" applyNumberFormat="1" applyFill="1" applyBorder="1" applyAlignment="1">
      <alignment horizontal="center"/>
    </xf>
    <xf numFmtId="187" fontId="0" fillId="34" borderId="24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3" fontId="54" fillId="0" borderId="0" xfId="0" applyNumberFormat="1" applyFont="1" applyFill="1" applyBorder="1" applyAlignment="1">
      <alignment vertical="center"/>
    </xf>
    <xf numFmtId="181" fontId="0" fillId="34" borderId="27" xfId="0" applyNumberFormat="1" applyFont="1" applyFill="1" applyBorder="1" applyAlignment="1">
      <alignment horizontal="right"/>
    </xf>
    <xf numFmtId="187" fontId="0" fillId="34" borderId="27" xfId="0" applyNumberFormat="1" applyFont="1" applyFill="1" applyBorder="1" applyAlignment="1">
      <alignment/>
    </xf>
    <xf numFmtId="187" fontId="0" fillId="34" borderId="28" xfId="0" applyNumberFormat="1" applyFont="1" applyFill="1" applyBorder="1" applyAlignment="1">
      <alignment/>
    </xf>
    <xf numFmtId="0" fontId="54" fillId="0" borderId="0" xfId="0" applyFont="1" applyFill="1" applyAlignment="1">
      <alignment vertical="center"/>
    </xf>
    <xf numFmtId="196" fontId="0" fillId="34" borderId="26" xfId="0" applyNumberFormat="1" applyFont="1" applyFill="1" applyBorder="1" applyAlignment="1" quotePrefix="1">
      <alignment horizontal="right"/>
    </xf>
    <xf numFmtId="3" fontId="0" fillId="34" borderId="32" xfId="0" applyNumberFormat="1" applyFont="1" applyFill="1" applyBorder="1" applyAlignment="1">
      <alignment horizontal="right" vertical="center"/>
    </xf>
    <xf numFmtId="3" fontId="54" fillId="0" borderId="0" xfId="0" applyNumberFormat="1" applyFont="1" applyAlignment="1">
      <alignment/>
    </xf>
    <xf numFmtId="3" fontId="55" fillId="34" borderId="28" xfId="0" applyNumberFormat="1" applyFont="1" applyFill="1" applyBorder="1" applyAlignment="1">
      <alignment vertical="center"/>
    </xf>
    <xf numFmtId="182" fontId="0" fillId="33" borderId="26" xfId="0" applyNumberFormat="1" applyFont="1" applyFill="1" applyBorder="1" applyAlignment="1">
      <alignment vertical="center"/>
    </xf>
    <xf numFmtId="182" fontId="0" fillId="35" borderId="31" xfId="0" applyNumberFormat="1" applyFont="1" applyFill="1" applyBorder="1" applyAlignment="1">
      <alignment vertical="center"/>
    </xf>
    <xf numFmtId="182" fontId="0" fillId="33" borderId="24" xfId="0" applyNumberFormat="1" applyFont="1" applyFill="1" applyBorder="1" applyAlignment="1">
      <alignment vertical="center"/>
    </xf>
    <xf numFmtId="182" fontId="0" fillId="35" borderId="34" xfId="0" applyNumberFormat="1" applyFont="1" applyFill="1" applyBorder="1" applyAlignment="1">
      <alignment vertical="center"/>
    </xf>
    <xf numFmtId="189" fontId="0" fillId="34" borderId="26" xfId="0" applyNumberFormat="1" applyFont="1" applyFill="1" applyBorder="1" applyAlignment="1">
      <alignment/>
    </xf>
    <xf numFmtId="189" fontId="0" fillId="34" borderId="31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196" fontId="0" fillId="37" borderId="26" xfId="0" applyNumberFormat="1" applyFill="1" applyBorder="1" applyAlignment="1">
      <alignment/>
    </xf>
    <xf numFmtId="3" fontId="0" fillId="37" borderId="32" xfId="0" applyNumberFormat="1" applyFont="1" applyFill="1" applyBorder="1" applyAlignment="1">
      <alignment vertical="center"/>
    </xf>
    <xf numFmtId="3" fontId="0" fillId="34" borderId="32" xfId="0" applyNumberFormat="1" applyFont="1" applyFill="1" applyBorder="1" applyAlignment="1">
      <alignment vertical="center"/>
    </xf>
    <xf numFmtId="3" fontId="0" fillId="34" borderId="27" xfId="0" applyNumberFormat="1" applyFont="1" applyFill="1" applyBorder="1" applyAlignment="1">
      <alignment vertical="center"/>
    </xf>
    <xf numFmtId="182" fontId="0" fillId="33" borderId="40" xfId="0" applyNumberForma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25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/>
    </xf>
    <xf numFmtId="182" fontId="0" fillId="33" borderId="26" xfId="0" applyNumberFormat="1" applyFill="1" applyBorder="1" applyAlignment="1">
      <alignment horizontal="center" vertical="center"/>
    </xf>
    <xf numFmtId="182" fontId="0" fillId="33" borderId="24" xfId="0" applyNumberFormat="1" applyFill="1" applyBorder="1" applyAlignment="1">
      <alignment horizontal="center" vertical="center"/>
    </xf>
    <xf numFmtId="182" fontId="0" fillId="33" borderId="31" xfId="0" applyNumberFormat="1" applyFill="1" applyBorder="1" applyAlignment="1">
      <alignment horizontal="center" vertical="center"/>
    </xf>
    <xf numFmtId="182" fontId="0" fillId="33" borderId="34" xfId="0" applyNumberFormat="1" applyFill="1" applyBorder="1" applyAlignment="1">
      <alignment horizontal="center" vertical="center"/>
    </xf>
    <xf numFmtId="182" fontId="9" fillId="35" borderId="31" xfId="0" applyNumberFormat="1" applyFont="1" applyFill="1" applyBorder="1" applyAlignment="1">
      <alignment horizontal="center" vertical="center"/>
    </xf>
    <xf numFmtId="182" fontId="9" fillId="35" borderId="28" xfId="0" applyNumberFormat="1" applyFont="1" applyFill="1" applyBorder="1" applyAlignment="1">
      <alignment horizontal="center" vertical="center"/>
    </xf>
    <xf numFmtId="182" fontId="0" fillId="33" borderId="12" xfId="0" applyNumberFormat="1" applyFill="1" applyBorder="1" applyAlignment="1">
      <alignment horizontal="center" vertical="center"/>
    </xf>
    <xf numFmtId="182" fontId="0" fillId="33" borderId="25" xfId="0" applyNumberFormat="1" applyFill="1" applyBorder="1" applyAlignment="1">
      <alignment horizontal="center" vertical="center"/>
    </xf>
    <xf numFmtId="188" fontId="7" fillId="33" borderId="33" xfId="0" applyNumberFormat="1" applyFont="1" applyFill="1" applyBorder="1" applyAlignment="1">
      <alignment vertical="center"/>
    </xf>
    <xf numFmtId="188" fontId="7" fillId="33" borderId="1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88" fontId="7" fillId="33" borderId="33" xfId="0" applyNumberFormat="1" applyFont="1" applyFill="1" applyBorder="1" applyAlignment="1">
      <alignment horizontal="right" vertical="center"/>
    </xf>
    <xf numFmtId="188" fontId="7" fillId="33" borderId="10" xfId="0" applyNumberFormat="1" applyFont="1" applyFill="1" applyBorder="1" applyAlignment="1">
      <alignment horizontal="right" vertical="center"/>
    </xf>
    <xf numFmtId="188" fontId="7" fillId="33" borderId="28" xfId="0" applyNumberFormat="1" applyFont="1" applyFill="1" applyBorder="1" applyAlignment="1">
      <alignment vertical="center"/>
    </xf>
    <xf numFmtId="188" fontId="7" fillId="33" borderId="13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188" fontId="7" fillId="33" borderId="31" xfId="0" applyNumberFormat="1" applyFont="1" applyFill="1" applyBorder="1" applyAlignment="1">
      <alignment vertical="center"/>
    </xf>
    <xf numFmtId="188" fontId="7" fillId="33" borderId="12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38" fontId="8" fillId="0" borderId="18" xfId="0" applyNumberFormat="1" applyFont="1" applyFill="1" applyBorder="1" applyAlignment="1">
      <alignment horizontal="center" vertical="center"/>
    </xf>
    <xf numFmtId="38" fontId="8" fillId="0" borderId="21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181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西三河の統計(原本) (version 1)" xfId="61"/>
    <cellStyle name="標準_Sheet1" xfId="62"/>
    <cellStyle name="標準_Sheet1_4(3)産業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C46"/>
  <sheetViews>
    <sheetView view="pageBreakPreview" zoomScaleSheetLayoutView="100" zoomScalePageLayoutView="0" workbookViewId="0" topLeftCell="A1">
      <selection activeCell="A1" sqref="A1:C1"/>
    </sheetView>
  </sheetViews>
  <sheetFormatPr defaultColWidth="8.796875" defaultRowHeight="15" customHeight="1"/>
  <cols>
    <col min="1" max="1" width="33.69921875" style="1" customWidth="1"/>
    <col min="2" max="2" width="32.59765625" style="1" customWidth="1"/>
    <col min="3" max="3" width="37.59765625" style="1" customWidth="1"/>
    <col min="4" max="4" width="9.69921875" style="1" bestFit="1" customWidth="1"/>
    <col min="5" max="16384" width="9.09765625" style="1" customWidth="1"/>
  </cols>
  <sheetData>
    <row r="1" spans="1:3" ht="15" customHeight="1">
      <c r="A1" s="472" t="s">
        <v>162</v>
      </c>
      <c r="B1" s="473"/>
      <c r="C1" s="473"/>
    </row>
    <row r="2" spans="1:3" ht="10.5" customHeight="1">
      <c r="A2" s="290"/>
      <c r="B2" s="290"/>
      <c r="C2" s="290"/>
    </row>
    <row r="3" spans="1:3" ht="17.25" customHeight="1">
      <c r="A3" s="197"/>
      <c r="B3" s="197"/>
      <c r="C3" s="200" t="s">
        <v>192</v>
      </c>
    </row>
    <row r="4" spans="1:3" ht="17.25" customHeight="1">
      <c r="A4" s="201" t="s">
        <v>155</v>
      </c>
      <c r="B4" s="202" t="s">
        <v>193</v>
      </c>
      <c r="C4" s="203" t="s">
        <v>194</v>
      </c>
    </row>
    <row r="5" spans="1:3" ht="17.25" customHeight="1">
      <c r="A5" s="198"/>
      <c r="B5" s="198"/>
      <c r="C5" s="199" t="s">
        <v>195</v>
      </c>
    </row>
    <row r="6" spans="1:3" ht="15" customHeight="1">
      <c r="A6" s="297"/>
      <c r="B6" s="298"/>
      <c r="C6" s="299"/>
    </row>
    <row r="7" spans="1:3" ht="15" customHeight="1">
      <c r="A7" s="300" t="s">
        <v>168</v>
      </c>
      <c r="B7" s="301" t="s">
        <v>196</v>
      </c>
      <c r="C7" s="302" t="s">
        <v>197</v>
      </c>
    </row>
    <row r="8" spans="1:3" ht="15" customHeight="1">
      <c r="A8" s="301" t="s">
        <v>160</v>
      </c>
      <c r="B8" s="301" t="s">
        <v>74</v>
      </c>
      <c r="C8" s="302" t="s">
        <v>198</v>
      </c>
    </row>
    <row r="9" spans="1:3" ht="15" customHeight="1">
      <c r="A9" s="297"/>
      <c r="B9" s="297"/>
      <c r="C9" s="450" t="s">
        <v>383</v>
      </c>
    </row>
    <row r="10" spans="1:3" ht="15" customHeight="1">
      <c r="A10" s="297"/>
      <c r="B10" s="297"/>
      <c r="C10" s="303"/>
    </row>
    <row r="11" spans="1:3" ht="15" customHeight="1">
      <c r="A11" s="301" t="s">
        <v>156</v>
      </c>
      <c r="B11" s="301" t="s">
        <v>199</v>
      </c>
      <c r="C11" s="302" t="s">
        <v>200</v>
      </c>
    </row>
    <row r="12" spans="1:3" ht="15" customHeight="1">
      <c r="A12" s="301" t="s">
        <v>173</v>
      </c>
      <c r="B12" s="301" t="s">
        <v>201</v>
      </c>
      <c r="C12" s="302" t="s">
        <v>202</v>
      </c>
    </row>
    <row r="13" spans="1:3" ht="15" customHeight="1">
      <c r="A13" s="301"/>
      <c r="B13" s="301"/>
      <c r="C13" s="302" t="s">
        <v>203</v>
      </c>
    </row>
    <row r="14" spans="1:3" ht="15" customHeight="1">
      <c r="A14" s="301"/>
      <c r="B14" s="301"/>
      <c r="C14" s="302"/>
    </row>
    <row r="15" spans="1:3" ht="15" customHeight="1">
      <c r="A15" s="301" t="s">
        <v>238</v>
      </c>
      <c r="B15" s="301" t="s">
        <v>204</v>
      </c>
      <c r="C15" s="302" t="s">
        <v>205</v>
      </c>
    </row>
    <row r="16" spans="1:3" ht="15" customHeight="1">
      <c r="A16" s="301" t="s">
        <v>239</v>
      </c>
      <c r="B16" s="301" t="s">
        <v>66</v>
      </c>
      <c r="C16" s="302" t="s">
        <v>206</v>
      </c>
    </row>
    <row r="17" spans="1:3" ht="15" customHeight="1">
      <c r="A17" s="301"/>
      <c r="B17" s="301"/>
      <c r="C17" s="302" t="s">
        <v>207</v>
      </c>
    </row>
    <row r="18" spans="1:3" ht="15" customHeight="1">
      <c r="A18" s="301"/>
      <c r="B18" s="301"/>
      <c r="C18" s="302"/>
    </row>
    <row r="19" spans="1:3" ht="15" customHeight="1">
      <c r="A19" s="301" t="s">
        <v>157</v>
      </c>
      <c r="B19" s="301" t="s">
        <v>208</v>
      </c>
      <c r="C19" s="303" t="s">
        <v>174</v>
      </c>
    </row>
    <row r="20" spans="1:3" ht="15" customHeight="1">
      <c r="A20" s="301" t="s">
        <v>368</v>
      </c>
      <c r="B20" s="301" t="s">
        <v>73</v>
      </c>
      <c r="C20" s="303" t="s">
        <v>241</v>
      </c>
    </row>
    <row r="21" spans="1:3" ht="15" customHeight="1">
      <c r="A21" s="301"/>
      <c r="B21" s="301"/>
      <c r="C21" s="302" t="s">
        <v>209</v>
      </c>
    </row>
    <row r="22" spans="1:3" ht="15" customHeight="1">
      <c r="A22" s="301"/>
      <c r="B22" s="301"/>
      <c r="C22" s="302"/>
    </row>
    <row r="23" spans="1:3" ht="15" customHeight="1">
      <c r="A23" s="301" t="s">
        <v>210</v>
      </c>
      <c r="B23" s="301" t="s">
        <v>211</v>
      </c>
      <c r="C23" s="302" t="s">
        <v>175</v>
      </c>
    </row>
    <row r="24" spans="1:3" ht="15" customHeight="1">
      <c r="A24" s="301" t="s">
        <v>161</v>
      </c>
      <c r="B24" s="301" t="s">
        <v>212</v>
      </c>
      <c r="C24" s="302" t="s">
        <v>213</v>
      </c>
    </row>
    <row r="25" spans="1:3" ht="15" customHeight="1">
      <c r="A25" s="301"/>
      <c r="B25" s="301"/>
      <c r="C25" s="303" t="s">
        <v>214</v>
      </c>
    </row>
    <row r="26" spans="1:3" ht="15" customHeight="1">
      <c r="A26" s="301"/>
      <c r="B26" s="301"/>
      <c r="C26" s="302"/>
    </row>
    <row r="27" spans="1:3" ht="15" customHeight="1">
      <c r="A27" s="301" t="s">
        <v>158</v>
      </c>
      <c r="B27" s="301" t="s">
        <v>215</v>
      </c>
      <c r="C27" s="302" t="s">
        <v>369</v>
      </c>
    </row>
    <row r="28" spans="1:3" ht="15" customHeight="1">
      <c r="A28" s="301" t="s">
        <v>400</v>
      </c>
      <c r="B28" s="301" t="s">
        <v>216</v>
      </c>
      <c r="C28" s="302" t="s">
        <v>217</v>
      </c>
    </row>
    <row r="29" spans="1:3" ht="15" customHeight="1">
      <c r="A29" s="301"/>
      <c r="B29" s="301"/>
      <c r="C29" s="304" t="s">
        <v>218</v>
      </c>
    </row>
    <row r="30" spans="1:3" ht="15" customHeight="1">
      <c r="A30" s="301"/>
      <c r="B30" s="301"/>
      <c r="C30" s="302"/>
    </row>
    <row r="31" spans="1:3" ht="15" customHeight="1">
      <c r="A31" s="301" t="s">
        <v>159</v>
      </c>
      <c r="B31" s="301" t="s">
        <v>219</v>
      </c>
      <c r="C31" s="302" t="s">
        <v>240</v>
      </c>
    </row>
    <row r="32" spans="1:3" ht="15" customHeight="1">
      <c r="A32" s="301" t="s">
        <v>176</v>
      </c>
      <c r="B32" s="301" t="s">
        <v>220</v>
      </c>
      <c r="C32" s="302" t="s">
        <v>405</v>
      </c>
    </row>
    <row r="33" spans="1:3" ht="15" customHeight="1">
      <c r="A33" s="301"/>
      <c r="B33" s="301"/>
      <c r="C33" s="305" t="s">
        <v>221</v>
      </c>
    </row>
    <row r="34" spans="1:3" ht="15" customHeight="1">
      <c r="A34" s="301"/>
      <c r="B34" s="301"/>
      <c r="C34" s="302"/>
    </row>
    <row r="35" spans="1:3" ht="15" customHeight="1">
      <c r="A35" s="301" t="s">
        <v>370</v>
      </c>
      <c r="B35" s="301" t="s">
        <v>222</v>
      </c>
      <c r="C35" s="302" t="s">
        <v>367</v>
      </c>
    </row>
    <row r="36" spans="1:3" ht="15" customHeight="1">
      <c r="A36" s="301" t="s">
        <v>371</v>
      </c>
      <c r="B36" s="301" t="s">
        <v>223</v>
      </c>
      <c r="C36" s="302" t="s">
        <v>351</v>
      </c>
    </row>
    <row r="37" spans="1:3" ht="15" customHeight="1">
      <c r="A37" s="301"/>
      <c r="B37" s="301"/>
      <c r="C37" s="302" t="s">
        <v>224</v>
      </c>
    </row>
    <row r="38" spans="1:3" ht="15" customHeight="1">
      <c r="A38" s="301"/>
      <c r="B38" s="301"/>
      <c r="C38" s="302"/>
    </row>
    <row r="39" spans="1:3" ht="15" customHeight="1">
      <c r="A39" s="301" t="s">
        <v>225</v>
      </c>
      <c r="B39" s="301" t="s">
        <v>226</v>
      </c>
      <c r="C39" s="302" t="s">
        <v>227</v>
      </c>
    </row>
    <row r="40" spans="1:3" ht="15" customHeight="1">
      <c r="A40" s="301" t="s">
        <v>228</v>
      </c>
      <c r="B40" s="301" t="s">
        <v>172</v>
      </c>
      <c r="C40" s="302" t="s">
        <v>379</v>
      </c>
    </row>
    <row r="41" spans="1:3" ht="15" customHeight="1">
      <c r="A41" s="297"/>
      <c r="B41" s="297"/>
      <c r="C41" s="302" t="s">
        <v>229</v>
      </c>
    </row>
    <row r="42" spans="1:3" ht="15" customHeight="1">
      <c r="A42" s="301"/>
      <c r="B42" s="301"/>
      <c r="C42" s="302"/>
    </row>
    <row r="43" spans="1:3" ht="15" customHeight="1">
      <c r="A43" s="301" t="s">
        <v>352</v>
      </c>
      <c r="B43" s="301" t="s">
        <v>230</v>
      </c>
      <c r="C43" s="302" t="s">
        <v>354</v>
      </c>
    </row>
    <row r="44" spans="1:3" ht="15" customHeight="1">
      <c r="A44" s="301" t="s">
        <v>353</v>
      </c>
      <c r="B44" s="301" t="s">
        <v>231</v>
      </c>
      <c r="C44" s="302" t="s">
        <v>232</v>
      </c>
    </row>
    <row r="45" spans="1:3" ht="15" customHeight="1">
      <c r="A45" s="301" t="s">
        <v>233</v>
      </c>
      <c r="B45" s="301"/>
      <c r="C45" s="302" t="s">
        <v>234</v>
      </c>
    </row>
    <row r="46" spans="1:3" ht="15" customHeight="1">
      <c r="A46" s="306"/>
      <c r="B46" s="306"/>
      <c r="C46" s="307"/>
    </row>
  </sheetData>
  <sheetProtection/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4" r:id="rId1"/>
  <headerFooter alignWithMargins="0">
    <oddFooter>&amp;C-2-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99"/>
  </sheetPr>
  <dimension ref="A1:Q18"/>
  <sheetViews>
    <sheetView view="pageBreakPreview" zoomScaleSheetLayoutView="100" zoomScalePageLayoutView="0" workbookViewId="0" topLeftCell="A1">
      <selection activeCell="A14" sqref="A14:Q14"/>
    </sheetView>
  </sheetViews>
  <sheetFormatPr defaultColWidth="8.796875" defaultRowHeight="12.75"/>
  <cols>
    <col min="1" max="2" width="9.09765625" style="3" customWidth="1"/>
    <col min="3" max="3" width="6.69921875" style="3" customWidth="1"/>
    <col min="4" max="4" width="7.69921875" style="3" customWidth="1"/>
    <col min="5" max="9" width="6.69921875" style="3" customWidth="1"/>
    <col min="10" max="11" width="3.69921875" style="3" customWidth="1"/>
    <col min="12" max="12" width="3.59765625" style="3" customWidth="1"/>
    <col min="13" max="13" width="3.69921875" style="3" customWidth="1"/>
    <col min="14" max="16" width="6.69921875" style="3" customWidth="1"/>
    <col min="17" max="17" width="15" style="3" customWidth="1"/>
    <col min="18" max="16384" width="9.09765625" style="3" customWidth="1"/>
  </cols>
  <sheetData>
    <row r="1" spans="1:17" ht="18" customHeight="1" thickBot="1">
      <c r="A1" s="137" t="s">
        <v>317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 t="s">
        <v>318</v>
      </c>
    </row>
    <row r="2" spans="1:17" s="8" customFormat="1" ht="21" customHeight="1">
      <c r="A2" s="519"/>
      <c r="B2" s="521" t="s">
        <v>319</v>
      </c>
      <c r="C2" s="523" t="s">
        <v>320</v>
      </c>
      <c r="D2" s="525" t="s">
        <v>321</v>
      </c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7"/>
      <c r="Q2" s="528" t="s">
        <v>345</v>
      </c>
    </row>
    <row r="3" spans="1:17" s="8" customFormat="1" ht="42.75" customHeight="1">
      <c r="A3" s="520"/>
      <c r="B3" s="522"/>
      <c r="C3" s="524"/>
      <c r="D3" s="141" t="s">
        <v>322</v>
      </c>
      <c r="E3" s="140" t="s">
        <v>323</v>
      </c>
      <c r="F3" s="323" t="s">
        <v>324</v>
      </c>
      <c r="G3" s="322" t="s">
        <v>325</v>
      </c>
      <c r="H3" s="142" t="s">
        <v>326</v>
      </c>
      <c r="I3" s="142" t="s">
        <v>327</v>
      </c>
      <c r="J3" s="530" t="s">
        <v>328</v>
      </c>
      <c r="K3" s="531"/>
      <c r="L3" s="532" t="s">
        <v>329</v>
      </c>
      <c r="M3" s="533"/>
      <c r="N3" s="143" t="s">
        <v>330</v>
      </c>
      <c r="O3" s="142" t="s">
        <v>331</v>
      </c>
      <c r="P3" s="140" t="s">
        <v>332</v>
      </c>
      <c r="Q3" s="529"/>
    </row>
    <row r="4" spans="1:17" ht="21" customHeight="1">
      <c r="A4" s="144" t="s">
        <v>333</v>
      </c>
      <c r="B4" s="324">
        <v>4252</v>
      </c>
      <c r="C4" s="325">
        <f>D4+Q4</f>
        <v>1577</v>
      </c>
      <c r="D4" s="326">
        <f>SUM(E4:P4)</f>
        <v>1239</v>
      </c>
      <c r="E4" s="326">
        <v>960</v>
      </c>
      <c r="F4" s="325">
        <v>15</v>
      </c>
      <c r="G4" s="325">
        <v>5</v>
      </c>
      <c r="H4" s="325">
        <v>7</v>
      </c>
      <c r="I4" s="325">
        <v>77</v>
      </c>
      <c r="J4" s="534">
        <v>63</v>
      </c>
      <c r="K4" s="535"/>
      <c r="L4" s="534">
        <v>45</v>
      </c>
      <c r="M4" s="535"/>
      <c r="N4" s="325">
        <v>31</v>
      </c>
      <c r="O4" s="325">
        <v>10</v>
      </c>
      <c r="P4" s="325">
        <v>26</v>
      </c>
      <c r="Q4" s="327">
        <v>338</v>
      </c>
    </row>
    <row r="5" spans="1:17" ht="21" customHeight="1">
      <c r="A5" s="145" t="s">
        <v>334</v>
      </c>
      <c r="B5" s="328">
        <v>1034</v>
      </c>
      <c r="C5" s="329">
        <f aca="true" t="shared" si="0" ref="C5:C13">D5+Q5</f>
        <v>612</v>
      </c>
      <c r="D5" s="330">
        <f aca="true" t="shared" si="1" ref="D5:D13">SUM(E5:P5)</f>
        <v>433</v>
      </c>
      <c r="E5" s="330">
        <v>67</v>
      </c>
      <c r="F5" s="329">
        <v>1</v>
      </c>
      <c r="G5" s="329">
        <v>3</v>
      </c>
      <c r="H5" s="331" t="s">
        <v>177</v>
      </c>
      <c r="I5" s="329">
        <v>236</v>
      </c>
      <c r="J5" s="510">
        <v>20</v>
      </c>
      <c r="K5" s="511"/>
      <c r="L5" s="510">
        <v>54</v>
      </c>
      <c r="M5" s="511"/>
      <c r="N5" s="333">
        <v>44</v>
      </c>
      <c r="O5" s="329">
        <v>4</v>
      </c>
      <c r="P5" s="329">
        <v>4</v>
      </c>
      <c r="Q5" s="334">
        <v>179</v>
      </c>
    </row>
    <row r="6" spans="1:17" ht="21" customHeight="1">
      <c r="A6" s="145" t="s">
        <v>335</v>
      </c>
      <c r="B6" s="328">
        <v>1636</v>
      </c>
      <c r="C6" s="329">
        <f t="shared" si="0"/>
        <v>641</v>
      </c>
      <c r="D6" s="330">
        <f t="shared" si="1"/>
        <v>520</v>
      </c>
      <c r="E6" s="330">
        <v>437</v>
      </c>
      <c r="F6" s="329">
        <v>17</v>
      </c>
      <c r="G6" s="329">
        <v>1</v>
      </c>
      <c r="H6" s="331" t="s">
        <v>177</v>
      </c>
      <c r="I6" s="329">
        <v>27</v>
      </c>
      <c r="J6" s="510">
        <v>7</v>
      </c>
      <c r="K6" s="511"/>
      <c r="L6" s="510">
        <v>20</v>
      </c>
      <c r="M6" s="511"/>
      <c r="N6" s="329">
        <v>7</v>
      </c>
      <c r="O6" s="329">
        <v>3</v>
      </c>
      <c r="P6" s="329">
        <v>1</v>
      </c>
      <c r="Q6" s="334">
        <v>121</v>
      </c>
    </row>
    <row r="7" spans="1:17" ht="21" customHeight="1">
      <c r="A7" s="145" t="s">
        <v>336</v>
      </c>
      <c r="B7" s="328">
        <v>7192</v>
      </c>
      <c r="C7" s="329">
        <f t="shared" si="0"/>
        <v>2774</v>
      </c>
      <c r="D7" s="330">
        <f t="shared" si="1"/>
        <v>2233</v>
      </c>
      <c r="E7" s="330">
        <v>1772</v>
      </c>
      <c r="F7" s="329">
        <v>27</v>
      </c>
      <c r="G7" s="331">
        <v>10</v>
      </c>
      <c r="H7" s="331">
        <v>20</v>
      </c>
      <c r="I7" s="329">
        <v>102</v>
      </c>
      <c r="J7" s="510">
        <v>21</v>
      </c>
      <c r="K7" s="511"/>
      <c r="L7" s="510">
        <v>147</v>
      </c>
      <c r="M7" s="511"/>
      <c r="N7" s="331">
        <v>73</v>
      </c>
      <c r="O7" s="331">
        <v>14</v>
      </c>
      <c r="P7" s="329">
        <v>47</v>
      </c>
      <c r="Q7" s="334">
        <v>541</v>
      </c>
    </row>
    <row r="8" spans="1:17" ht="21" customHeight="1">
      <c r="A8" s="145" t="s">
        <v>337</v>
      </c>
      <c r="B8" s="328">
        <v>2338</v>
      </c>
      <c r="C8" s="329">
        <f t="shared" si="0"/>
        <v>1396</v>
      </c>
      <c r="D8" s="330">
        <f t="shared" si="1"/>
        <v>1008</v>
      </c>
      <c r="E8" s="330">
        <v>566</v>
      </c>
      <c r="F8" s="329">
        <v>21</v>
      </c>
      <c r="G8" s="329">
        <v>5</v>
      </c>
      <c r="H8" s="329">
        <v>11</v>
      </c>
      <c r="I8" s="329">
        <v>92</v>
      </c>
      <c r="J8" s="510">
        <v>64</v>
      </c>
      <c r="K8" s="511"/>
      <c r="L8" s="510">
        <v>187</v>
      </c>
      <c r="M8" s="511"/>
      <c r="N8" s="329">
        <v>49</v>
      </c>
      <c r="O8" s="329">
        <v>1</v>
      </c>
      <c r="P8" s="329">
        <v>12</v>
      </c>
      <c r="Q8" s="332">
        <v>388</v>
      </c>
    </row>
    <row r="9" spans="1:17" ht="21" customHeight="1">
      <c r="A9" s="145" t="s">
        <v>338</v>
      </c>
      <c r="B9" s="328">
        <v>4433</v>
      </c>
      <c r="C9" s="329">
        <f t="shared" si="0"/>
        <v>1895</v>
      </c>
      <c r="D9" s="330">
        <f t="shared" si="1"/>
        <v>1506</v>
      </c>
      <c r="E9" s="330">
        <f>291+61+91+37</f>
        <v>480</v>
      </c>
      <c r="F9" s="329">
        <v>2</v>
      </c>
      <c r="G9" s="329">
        <v>3</v>
      </c>
      <c r="H9" s="329">
        <f>95+26</f>
        <v>121</v>
      </c>
      <c r="I9" s="329">
        <f>95+33+11+3</f>
        <v>142</v>
      </c>
      <c r="J9" s="510">
        <f>94+37+90+25</f>
        <v>246</v>
      </c>
      <c r="K9" s="511"/>
      <c r="L9" s="510">
        <f>70+6+62+23</f>
        <v>161</v>
      </c>
      <c r="M9" s="511"/>
      <c r="N9" s="329">
        <f>150+48+59+9</f>
        <v>266</v>
      </c>
      <c r="O9" s="329">
        <v>13</v>
      </c>
      <c r="P9" s="329">
        <f>18+15+38+1</f>
        <v>72</v>
      </c>
      <c r="Q9" s="332">
        <f>223+46+88+32</f>
        <v>389</v>
      </c>
    </row>
    <row r="10" spans="1:17" ht="21" customHeight="1">
      <c r="A10" s="145" t="s">
        <v>339</v>
      </c>
      <c r="B10" s="328">
        <v>550</v>
      </c>
      <c r="C10" s="329">
        <f t="shared" si="0"/>
        <v>237</v>
      </c>
      <c r="D10" s="330">
        <f t="shared" si="1"/>
        <v>217</v>
      </c>
      <c r="E10" s="330">
        <v>207</v>
      </c>
      <c r="F10" s="331" t="s">
        <v>177</v>
      </c>
      <c r="G10" s="331" t="s">
        <v>177</v>
      </c>
      <c r="H10" s="329">
        <v>1</v>
      </c>
      <c r="I10" s="329">
        <v>3</v>
      </c>
      <c r="J10" s="514" t="s">
        <v>177</v>
      </c>
      <c r="K10" s="515"/>
      <c r="L10" s="514">
        <v>3</v>
      </c>
      <c r="M10" s="515"/>
      <c r="N10" s="329">
        <v>3</v>
      </c>
      <c r="O10" s="331" t="s">
        <v>177</v>
      </c>
      <c r="P10" s="331" t="s">
        <v>177</v>
      </c>
      <c r="Q10" s="334">
        <v>20</v>
      </c>
    </row>
    <row r="11" spans="1:17" ht="21" customHeight="1">
      <c r="A11" s="145" t="s">
        <v>340</v>
      </c>
      <c r="B11" s="328">
        <v>293</v>
      </c>
      <c r="C11" s="329">
        <f t="shared" si="0"/>
        <v>119</v>
      </c>
      <c r="D11" s="330">
        <f t="shared" si="1"/>
        <v>101</v>
      </c>
      <c r="E11" s="330">
        <v>86</v>
      </c>
      <c r="F11" s="331" t="s">
        <v>177</v>
      </c>
      <c r="G11" s="331" t="s">
        <v>177</v>
      </c>
      <c r="H11" s="331" t="s">
        <v>177</v>
      </c>
      <c r="I11" s="329">
        <v>1</v>
      </c>
      <c r="J11" s="514" t="s">
        <v>177</v>
      </c>
      <c r="K11" s="515"/>
      <c r="L11" s="514" t="s">
        <v>177</v>
      </c>
      <c r="M11" s="515"/>
      <c r="N11" s="331">
        <v>2</v>
      </c>
      <c r="O11" s="331" t="s">
        <v>177</v>
      </c>
      <c r="P11" s="329">
        <v>12</v>
      </c>
      <c r="Q11" s="334">
        <v>18</v>
      </c>
    </row>
    <row r="12" spans="1:17" ht="21" customHeight="1">
      <c r="A12" s="145" t="s">
        <v>250</v>
      </c>
      <c r="B12" s="328">
        <v>774</v>
      </c>
      <c r="C12" s="329">
        <f t="shared" si="0"/>
        <v>411</v>
      </c>
      <c r="D12" s="330">
        <f t="shared" si="1"/>
        <v>297</v>
      </c>
      <c r="E12" s="330">
        <v>169</v>
      </c>
      <c r="F12" s="329">
        <v>1</v>
      </c>
      <c r="G12" s="331">
        <v>1</v>
      </c>
      <c r="H12" s="331">
        <v>4</v>
      </c>
      <c r="I12" s="329">
        <v>13</v>
      </c>
      <c r="J12" s="514">
        <v>5</v>
      </c>
      <c r="K12" s="515"/>
      <c r="L12" s="514">
        <v>93</v>
      </c>
      <c r="M12" s="515"/>
      <c r="N12" s="331">
        <v>5</v>
      </c>
      <c r="O12" s="331">
        <v>1</v>
      </c>
      <c r="P12" s="329">
        <v>5</v>
      </c>
      <c r="Q12" s="334">
        <v>114</v>
      </c>
    </row>
    <row r="13" spans="1:17" ht="21" customHeight="1" thickBot="1">
      <c r="A13" s="146" t="s">
        <v>341</v>
      </c>
      <c r="B13" s="335">
        <v>1043</v>
      </c>
      <c r="C13" s="336">
        <f t="shared" si="0"/>
        <v>442</v>
      </c>
      <c r="D13" s="337">
        <f t="shared" si="1"/>
        <v>359</v>
      </c>
      <c r="E13" s="337">
        <v>191</v>
      </c>
      <c r="F13" s="338" t="s">
        <v>177</v>
      </c>
      <c r="G13" s="338" t="s">
        <v>177</v>
      </c>
      <c r="H13" s="336">
        <v>1</v>
      </c>
      <c r="I13" s="336">
        <v>16</v>
      </c>
      <c r="J13" s="516">
        <v>40</v>
      </c>
      <c r="K13" s="517"/>
      <c r="L13" s="516">
        <v>86</v>
      </c>
      <c r="M13" s="517"/>
      <c r="N13" s="336">
        <v>13</v>
      </c>
      <c r="O13" s="336">
        <v>4</v>
      </c>
      <c r="P13" s="336">
        <v>8</v>
      </c>
      <c r="Q13" s="339">
        <v>83</v>
      </c>
    </row>
    <row r="14" spans="1:17" s="147" customFormat="1" ht="42" customHeight="1">
      <c r="A14" s="512" t="s">
        <v>342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</row>
    <row r="15" spans="1:17" s="147" customFormat="1" ht="42" customHeight="1">
      <c r="A15" s="513" t="s">
        <v>343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</row>
    <row r="16" spans="1:17" ht="21" customHeight="1">
      <c r="A16" s="148"/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</row>
    <row r="17" spans="1:14" ht="12.75">
      <c r="A17" s="518"/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</row>
    <row r="18" ht="12.75">
      <c r="A18" s="19"/>
    </row>
  </sheetData>
  <sheetProtection/>
  <mergeCells count="30">
    <mergeCell ref="J7:K7"/>
    <mergeCell ref="Q2:Q3"/>
    <mergeCell ref="J3:K3"/>
    <mergeCell ref="L3:M3"/>
    <mergeCell ref="J4:K4"/>
    <mergeCell ref="L4:M4"/>
    <mergeCell ref="J5:K5"/>
    <mergeCell ref="L5:M5"/>
    <mergeCell ref="J6:K6"/>
    <mergeCell ref="L6:M6"/>
    <mergeCell ref="A17:N17"/>
    <mergeCell ref="A2:A3"/>
    <mergeCell ref="B2:B3"/>
    <mergeCell ref="C2:C3"/>
    <mergeCell ref="D2:P2"/>
    <mergeCell ref="J10:K10"/>
    <mergeCell ref="L10:M10"/>
    <mergeCell ref="J11:K11"/>
    <mergeCell ref="L11:M11"/>
    <mergeCell ref="L7:M7"/>
    <mergeCell ref="J8:K8"/>
    <mergeCell ref="L8:M8"/>
    <mergeCell ref="J9:K9"/>
    <mergeCell ref="L9:M9"/>
    <mergeCell ref="A14:Q14"/>
    <mergeCell ref="A15:Q15"/>
    <mergeCell ref="J12:K12"/>
    <mergeCell ref="L12:M12"/>
    <mergeCell ref="J13:K13"/>
    <mergeCell ref="L13:M13"/>
  </mergeCells>
  <printOptions/>
  <pageMargins left="0.75" right="0.75" top="1" bottom="1" header="0.512" footer="0.512"/>
  <pageSetup horizontalDpi="600" verticalDpi="600" orientation="portrait" paperSize="9" scale="76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FF99"/>
  </sheetPr>
  <dimension ref="A1:T16"/>
  <sheetViews>
    <sheetView zoomScaleSheetLayoutView="100" zoomScalePageLayoutView="0" workbookViewId="0" topLeftCell="A1">
      <selection activeCell="H18" sqref="H18"/>
    </sheetView>
  </sheetViews>
  <sheetFormatPr defaultColWidth="8.796875" defaultRowHeight="12.75"/>
  <cols>
    <col min="1" max="4" width="10.3984375" style="20" customWidth="1"/>
    <col min="5" max="5" width="10.09765625" style="20" customWidth="1"/>
    <col min="6" max="6" width="10.8984375" style="20" customWidth="1"/>
    <col min="7" max="8" width="10.3984375" style="20" customWidth="1"/>
    <col min="9" max="9" width="11.296875" style="20" customWidth="1"/>
    <col min="10" max="10" width="10.3984375" style="20" customWidth="1"/>
    <col min="11" max="16384" width="9.09765625" style="20" customWidth="1"/>
  </cols>
  <sheetData>
    <row r="1" spans="1:10" s="17" customFormat="1" ht="21" customHeight="1" thickBot="1">
      <c r="A1" s="293" t="s">
        <v>120</v>
      </c>
      <c r="B1" s="124"/>
      <c r="C1" s="124"/>
      <c r="D1" s="124"/>
      <c r="E1" s="124"/>
      <c r="F1" s="124"/>
      <c r="G1" s="124"/>
      <c r="H1" s="124"/>
      <c r="I1" s="124"/>
      <c r="J1" s="294" t="s">
        <v>349</v>
      </c>
    </row>
    <row r="2" spans="1:20" s="21" customFormat="1" ht="21" customHeight="1">
      <c r="A2" s="538"/>
      <c r="B2" s="491" t="s">
        <v>119</v>
      </c>
      <c r="C2" s="536" t="s">
        <v>121</v>
      </c>
      <c r="D2" s="129"/>
      <c r="E2" s="540" t="s">
        <v>122</v>
      </c>
      <c r="F2" s="540"/>
      <c r="G2" s="540"/>
      <c r="H2" s="540"/>
      <c r="I2" s="540"/>
      <c r="J2" s="540"/>
      <c r="K2" s="364"/>
      <c r="L2" s="364"/>
      <c r="M2" s="364"/>
      <c r="N2" s="364"/>
      <c r="O2" s="364"/>
      <c r="P2" s="364"/>
      <c r="Q2" s="364"/>
      <c r="R2" s="364"/>
      <c r="S2" s="364"/>
      <c r="T2" s="364"/>
    </row>
    <row r="3" spans="1:20" s="21" customFormat="1" ht="24">
      <c r="A3" s="539"/>
      <c r="B3" s="496"/>
      <c r="C3" s="537"/>
      <c r="D3" s="130" t="s">
        <v>123</v>
      </c>
      <c r="E3" s="105" t="s">
        <v>153</v>
      </c>
      <c r="F3" s="105" t="s">
        <v>143</v>
      </c>
      <c r="G3" s="105" t="s">
        <v>154</v>
      </c>
      <c r="H3" s="105" t="s">
        <v>346</v>
      </c>
      <c r="I3" s="128" t="s">
        <v>348</v>
      </c>
      <c r="J3" s="128" t="s">
        <v>347</v>
      </c>
      <c r="K3" s="368"/>
      <c r="L3" s="364"/>
      <c r="M3" s="364"/>
      <c r="N3" s="364"/>
      <c r="O3" s="364"/>
      <c r="P3" s="364"/>
      <c r="Q3" s="364"/>
      <c r="R3" s="364"/>
      <c r="S3" s="364"/>
      <c r="T3" s="364"/>
    </row>
    <row r="4" spans="1:20" ht="21" customHeight="1">
      <c r="A4" s="55" t="s">
        <v>52</v>
      </c>
      <c r="B4" s="393">
        <f>C4+D4</f>
        <v>868897</v>
      </c>
      <c r="C4" s="393">
        <v>526174</v>
      </c>
      <c r="D4" s="393">
        <v>342723</v>
      </c>
      <c r="E4" s="393">
        <v>30951</v>
      </c>
      <c r="F4" s="393">
        <v>23513</v>
      </c>
      <c r="G4" s="393">
        <v>91421</v>
      </c>
      <c r="H4" s="393">
        <v>85453</v>
      </c>
      <c r="I4" s="393">
        <f>D4-E4-F4-G4-H4-J4</f>
        <v>98575</v>
      </c>
      <c r="J4" s="394">
        <v>12810</v>
      </c>
      <c r="K4" s="369"/>
      <c r="L4" s="365"/>
      <c r="M4" s="365"/>
      <c r="N4" s="365"/>
      <c r="O4" s="365"/>
      <c r="P4" s="365"/>
      <c r="Q4" s="365"/>
      <c r="R4" s="365"/>
      <c r="S4" s="365"/>
      <c r="T4" s="366"/>
    </row>
    <row r="5" spans="1:20" ht="21" customHeight="1">
      <c r="A5" s="55" t="s">
        <v>57</v>
      </c>
      <c r="B5" s="393">
        <f>C5+D5</f>
        <v>171815</v>
      </c>
      <c r="C5" s="393">
        <v>116904</v>
      </c>
      <c r="D5" s="393">
        <v>54911</v>
      </c>
      <c r="E5" s="393" t="s">
        <v>362</v>
      </c>
      <c r="F5" s="393">
        <v>2138</v>
      </c>
      <c r="G5" s="393">
        <v>18869</v>
      </c>
      <c r="H5" s="393">
        <v>10607</v>
      </c>
      <c r="I5" s="393">
        <v>22956</v>
      </c>
      <c r="J5" s="394">
        <v>340</v>
      </c>
      <c r="K5" s="369"/>
      <c r="L5" s="365"/>
      <c r="M5" s="365"/>
      <c r="N5" s="365"/>
      <c r="O5" s="365"/>
      <c r="P5" s="365"/>
      <c r="Q5" s="365"/>
      <c r="R5" s="365"/>
      <c r="S5" s="365"/>
      <c r="T5" s="366"/>
    </row>
    <row r="6" spans="1:20" ht="21" customHeight="1">
      <c r="A6" s="55" t="s">
        <v>58</v>
      </c>
      <c r="B6" s="393">
        <f>C6+D6</f>
        <v>657974</v>
      </c>
      <c r="C6" s="393">
        <v>517828</v>
      </c>
      <c r="D6" s="393">
        <v>140146</v>
      </c>
      <c r="E6" s="393">
        <v>9849</v>
      </c>
      <c r="F6" s="393">
        <v>3449</v>
      </c>
      <c r="G6" s="393">
        <v>38370</v>
      </c>
      <c r="H6" s="393">
        <v>32429</v>
      </c>
      <c r="I6" s="393">
        <v>51931</v>
      </c>
      <c r="J6" s="394">
        <v>4118</v>
      </c>
      <c r="K6" s="369"/>
      <c r="L6" s="365"/>
      <c r="M6" s="365"/>
      <c r="N6" s="365"/>
      <c r="O6" s="365"/>
      <c r="P6" s="365"/>
      <c r="Q6" s="365"/>
      <c r="R6" s="365"/>
      <c r="S6" s="365"/>
      <c r="T6" s="366"/>
    </row>
    <row r="7" spans="1:20" ht="21" customHeight="1">
      <c r="A7" s="55" t="s">
        <v>68</v>
      </c>
      <c r="B7" s="395">
        <v>1358202</v>
      </c>
      <c r="C7" s="395">
        <v>1049575</v>
      </c>
      <c r="D7" s="395">
        <v>308627</v>
      </c>
      <c r="E7" s="395">
        <v>22386</v>
      </c>
      <c r="F7" s="395">
        <v>13928</v>
      </c>
      <c r="G7" s="395">
        <v>82708</v>
      </c>
      <c r="H7" s="395">
        <v>84949</v>
      </c>
      <c r="I7" s="395">
        <v>99184</v>
      </c>
      <c r="J7" s="396">
        <v>5471</v>
      </c>
      <c r="K7" s="369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21" customHeight="1">
      <c r="A8" s="55" t="s">
        <v>51</v>
      </c>
      <c r="B8" s="393">
        <v>681319</v>
      </c>
      <c r="C8" s="393">
        <v>503999</v>
      </c>
      <c r="D8" s="393">
        <v>177320</v>
      </c>
      <c r="E8" s="393">
        <v>16050</v>
      </c>
      <c r="F8" s="393">
        <v>7973</v>
      </c>
      <c r="G8" s="395">
        <v>45550</v>
      </c>
      <c r="H8" s="393">
        <v>46764</v>
      </c>
      <c r="I8" s="393">
        <v>52810</v>
      </c>
      <c r="J8" s="394">
        <v>8173</v>
      </c>
      <c r="K8" s="369"/>
      <c r="L8" s="365"/>
      <c r="M8" s="365"/>
      <c r="N8" s="365"/>
      <c r="O8" s="365"/>
      <c r="P8" s="365"/>
      <c r="Q8" s="365"/>
      <c r="R8" s="365"/>
      <c r="S8" s="365"/>
      <c r="T8" s="366"/>
    </row>
    <row r="9" spans="1:20" ht="21" customHeight="1">
      <c r="A9" s="55" t="s">
        <v>59</v>
      </c>
      <c r="B9" s="393">
        <f>C9+D9</f>
        <v>224716</v>
      </c>
      <c r="C9" s="393">
        <v>102552</v>
      </c>
      <c r="D9" s="393">
        <f>SUM(E9:J9)</f>
        <v>122164</v>
      </c>
      <c r="E9" s="395" t="s">
        <v>362</v>
      </c>
      <c r="F9" s="395">
        <v>8693</v>
      </c>
      <c r="G9" s="395">
        <v>44050</v>
      </c>
      <c r="H9" s="395">
        <v>25720</v>
      </c>
      <c r="I9" s="395">
        <v>41462</v>
      </c>
      <c r="J9" s="396">
        <v>2239</v>
      </c>
      <c r="K9" s="369"/>
      <c r="L9" s="365"/>
      <c r="M9" s="365"/>
      <c r="N9" s="365"/>
      <c r="O9" s="365"/>
      <c r="P9" s="365"/>
      <c r="Q9" s="365"/>
      <c r="R9" s="365"/>
      <c r="S9" s="365"/>
      <c r="T9" s="366"/>
    </row>
    <row r="10" spans="1:20" s="22" customFormat="1" ht="21" customHeight="1">
      <c r="A10" s="64" t="s">
        <v>56</v>
      </c>
      <c r="B10" s="393">
        <f>C10+D10</f>
        <v>159916</v>
      </c>
      <c r="C10" s="393">
        <v>110011</v>
      </c>
      <c r="D10" s="393">
        <v>49905</v>
      </c>
      <c r="E10" s="393" t="s">
        <v>363</v>
      </c>
      <c r="F10" s="395">
        <v>3154</v>
      </c>
      <c r="G10" s="395">
        <v>12641</v>
      </c>
      <c r="H10" s="395">
        <v>8737</v>
      </c>
      <c r="I10" s="393" t="s">
        <v>363</v>
      </c>
      <c r="J10" s="396">
        <v>1102</v>
      </c>
      <c r="K10" s="369"/>
      <c r="L10" s="367"/>
      <c r="M10" s="367"/>
      <c r="N10" s="367"/>
      <c r="O10" s="367"/>
      <c r="P10" s="367"/>
      <c r="Q10" s="367"/>
      <c r="R10" s="367"/>
      <c r="S10" s="367"/>
      <c r="T10" s="366"/>
    </row>
    <row r="11" spans="1:20" ht="21" customHeight="1">
      <c r="A11" s="55" t="s">
        <v>55</v>
      </c>
      <c r="B11" s="393">
        <f>C11+D11</f>
        <v>52060</v>
      </c>
      <c r="C11" s="393">
        <v>22716</v>
      </c>
      <c r="D11" s="393">
        <v>29344</v>
      </c>
      <c r="E11" s="393" t="s">
        <v>362</v>
      </c>
      <c r="F11" s="393">
        <v>985</v>
      </c>
      <c r="G11" s="393">
        <v>12601</v>
      </c>
      <c r="H11" s="393">
        <v>3420</v>
      </c>
      <c r="I11" s="393">
        <v>11504</v>
      </c>
      <c r="J11" s="394">
        <v>834</v>
      </c>
      <c r="K11" s="370"/>
      <c r="L11" s="365"/>
      <c r="M11" s="365"/>
      <c r="N11" s="365"/>
      <c r="O11" s="365"/>
      <c r="P11" s="365"/>
      <c r="Q11" s="365"/>
      <c r="R11" s="365"/>
      <c r="S11" s="365"/>
      <c r="T11" s="366"/>
    </row>
    <row r="12" spans="1:11" ht="21" customHeight="1">
      <c r="A12" s="55" t="s">
        <v>167</v>
      </c>
      <c r="B12" s="393">
        <f>C12+D12</f>
        <v>145464</v>
      </c>
      <c r="C12" s="393">
        <v>85241</v>
      </c>
      <c r="D12" s="393">
        <v>60223</v>
      </c>
      <c r="E12" s="393" t="s">
        <v>363</v>
      </c>
      <c r="F12" s="393">
        <v>3740</v>
      </c>
      <c r="G12" s="393">
        <v>13736</v>
      </c>
      <c r="H12" s="393">
        <v>10214</v>
      </c>
      <c r="I12" s="393" t="s">
        <v>363</v>
      </c>
      <c r="J12" s="394">
        <v>6419</v>
      </c>
      <c r="K12" s="26"/>
    </row>
    <row r="13" spans="1:11" ht="21" customHeight="1" thickBot="1">
      <c r="A13" s="56" t="s">
        <v>54</v>
      </c>
      <c r="B13" s="397">
        <f>C13+D13</f>
        <v>30290</v>
      </c>
      <c r="C13" s="397">
        <v>8829</v>
      </c>
      <c r="D13" s="397">
        <v>21461</v>
      </c>
      <c r="E13" s="397" t="s">
        <v>362</v>
      </c>
      <c r="F13" s="397">
        <v>1089</v>
      </c>
      <c r="G13" s="397">
        <v>9210</v>
      </c>
      <c r="H13" s="397">
        <v>2625</v>
      </c>
      <c r="I13" s="397">
        <v>7462</v>
      </c>
      <c r="J13" s="398">
        <v>1075</v>
      </c>
      <c r="K13" s="26"/>
    </row>
    <row r="14" ht="12.75">
      <c r="A14" s="131"/>
    </row>
    <row r="15" spans="1:11" ht="21" customHeight="1">
      <c r="A15" s="34"/>
      <c r="C15" s="62"/>
      <c r="D15" s="62"/>
      <c r="E15" s="63"/>
      <c r="F15" s="62"/>
      <c r="G15" s="62"/>
      <c r="H15" s="62"/>
      <c r="I15" s="62"/>
      <c r="J15" s="62"/>
      <c r="K15" s="26"/>
    </row>
    <row r="16" ht="21" customHeight="1">
      <c r="A16" s="34"/>
    </row>
  </sheetData>
  <sheetProtection/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L29"/>
  <sheetViews>
    <sheetView view="pageBreakPreview" zoomScaleSheetLayoutView="100" zoomScalePageLayoutView="0" workbookViewId="0" topLeftCell="A1">
      <selection activeCell="C6" sqref="C6"/>
    </sheetView>
  </sheetViews>
  <sheetFormatPr defaultColWidth="8.796875" defaultRowHeight="12.75"/>
  <cols>
    <col min="1" max="2" width="9.09765625" style="20" customWidth="1"/>
    <col min="3" max="3" width="9.8984375" style="20" customWidth="1"/>
    <col min="4" max="4" width="9.09765625" style="27" customWidth="1"/>
    <col min="5" max="7" width="9.09765625" style="28" customWidth="1"/>
    <col min="8" max="16384" width="9.09765625" style="20" customWidth="1"/>
  </cols>
  <sheetData>
    <row r="1" spans="1:10" ht="15">
      <c r="A1" s="114" t="s">
        <v>137</v>
      </c>
      <c r="B1" s="107"/>
      <c r="J1" s="127"/>
    </row>
    <row r="2" spans="1:10" ht="15" thickBot="1">
      <c r="A2" s="106" t="s">
        <v>124</v>
      </c>
      <c r="B2" s="80"/>
      <c r="J2" s="295" t="s">
        <v>364</v>
      </c>
    </row>
    <row r="3" spans="1:10" s="21" customFormat="1" ht="12.75">
      <c r="A3" s="494"/>
      <c r="B3" s="541" t="s">
        <v>144</v>
      </c>
      <c r="C3" s="541" t="s">
        <v>134</v>
      </c>
      <c r="D3" s="543" t="s">
        <v>125</v>
      </c>
      <c r="E3" s="544"/>
      <c r="F3" s="544"/>
      <c r="G3" s="544"/>
      <c r="H3" s="544"/>
      <c r="I3" s="544"/>
      <c r="J3" s="544"/>
    </row>
    <row r="4" spans="1:10" s="21" customFormat="1" ht="12.75">
      <c r="A4" s="495"/>
      <c r="B4" s="542"/>
      <c r="C4" s="542"/>
      <c r="D4" s="108" t="s">
        <v>126</v>
      </c>
      <c r="E4" s="109" t="s">
        <v>127</v>
      </c>
      <c r="F4" s="109" t="s">
        <v>12</v>
      </c>
      <c r="G4" s="109" t="s">
        <v>13</v>
      </c>
      <c r="H4" s="81" t="s">
        <v>14</v>
      </c>
      <c r="I4" s="81" t="s">
        <v>15</v>
      </c>
      <c r="J4" s="84" t="s">
        <v>16</v>
      </c>
    </row>
    <row r="5" spans="1:10" ht="15" customHeight="1">
      <c r="A5" s="545" t="s">
        <v>52</v>
      </c>
      <c r="B5" s="241" t="s">
        <v>384</v>
      </c>
      <c r="C5" s="467" t="s">
        <v>403</v>
      </c>
      <c r="D5" s="433">
        <f>IF(SUM(E5:J5)=0,"-",SUM(E5:J5))</f>
        <v>5817</v>
      </c>
      <c r="E5" s="242">
        <v>0</v>
      </c>
      <c r="F5" s="242">
        <v>0</v>
      </c>
      <c r="G5" s="242">
        <v>0</v>
      </c>
      <c r="H5" s="242">
        <v>1960</v>
      </c>
      <c r="I5" s="242">
        <v>1937</v>
      </c>
      <c r="J5" s="243">
        <v>1920</v>
      </c>
    </row>
    <row r="6" spans="1:10" ht="15" customHeight="1">
      <c r="A6" s="547"/>
      <c r="B6" s="244" t="s">
        <v>385</v>
      </c>
      <c r="C6" s="247" t="s">
        <v>386</v>
      </c>
      <c r="D6" s="434">
        <f>IF(SUM(E6:J6)=0,"-",SUM(E6:J6))</f>
        <v>6986</v>
      </c>
      <c r="E6" s="245">
        <v>148</v>
      </c>
      <c r="F6" s="245">
        <v>778</v>
      </c>
      <c r="G6" s="245">
        <v>1013</v>
      </c>
      <c r="H6" s="245">
        <v>1661</v>
      </c>
      <c r="I6" s="245">
        <v>1721</v>
      </c>
      <c r="J6" s="246">
        <v>1665</v>
      </c>
    </row>
    <row r="7" spans="1:10" ht="15" customHeight="1">
      <c r="A7" s="545" t="s">
        <v>57</v>
      </c>
      <c r="B7" s="241" t="s">
        <v>392</v>
      </c>
      <c r="C7" s="242">
        <v>58</v>
      </c>
      <c r="D7" s="433">
        <f aca="true" t="shared" si="0" ref="D7:D16">IF(SUM(E7:J7)=0,"-",SUM(E7:J7))</f>
        <v>482</v>
      </c>
      <c r="E7" s="242">
        <v>0</v>
      </c>
      <c r="F7" s="242">
        <v>0</v>
      </c>
      <c r="G7" s="242">
        <v>0</v>
      </c>
      <c r="H7" s="242">
        <v>146</v>
      </c>
      <c r="I7" s="242">
        <v>171</v>
      </c>
      <c r="J7" s="243">
        <v>165</v>
      </c>
    </row>
    <row r="8" spans="1:10" ht="15" customHeight="1">
      <c r="A8" s="547"/>
      <c r="B8" s="244" t="s">
        <v>393</v>
      </c>
      <c r="C8" s="247">
        <v>226</v>
      </c>
      <c r="D8" s="435">
        <f t="shared" si="0"/>
        <v>1697</v>
      </c>
      <c r="E8" s="245">
        <v>21</v>
      </c>
      <c r="F8" s="245">
        <v>108</v>
      </c>
      <c r="G8" s="245">
        <v>149</v>
      </c>
      <c r="H8" s="245">
        <v>444</v>
      </c>
      <c r="I8" s="245">
        <v>476</v>
      </c>
      <c r="J8" s="246">
        <v>499</v>
      </c>
    </row>
    <row r="9" spans="1:10" ht="15" customHeight="1">
      <c r="A9" s="545" t="s">
        <v>58</v>
      </c>
      <c r="B9" s="248" t="s">
        <v>398</v>
      </c>
      <c r="C9" s="242">
        <v>156</v>
      </c>
      <c r="D9" s="433">
        <f t="shared" si="0"/>
        <v>2706</v>
      </c>
      <c r="E9" s="249" t="s">
        <v>397</v>
      </c>
      <c r="F9" s="249" t="s">
        <v>397</v>
      </c>
      <c r="G9" s="249" t="s">
        <v>397</v>
      </c>
      <c r="H9" s="242">
        <v>907</v>
      </c>
      <c r="I9" s="242">
        <v>878</v>
      </c>
      <c r="J9" s="243">
        <v>921</v>
      </c>
    </row>
    <row r="10" spans="1:10" ht="15" customHeight="1">
      <c r="A10" s="547"/>
      <c r="B10" s="250" t="s">
        <v>399</v>
      </c>
      <c r="C10" s="245">
        <v>102</v>
      </c>
      <c r="D10" s="434">
        <f t="shared" si="0"/>
        <v>1769</v>
      </c>
      <c r="E10" s="245">
        <v>59</v>
      </c>
      <c r="F10" s="245">
        <v>236</v>
      </c>
      <c r="G10" s="245">
        <v>292</v>
      </c>
      <c r="H10" s="245">
        <v>381</v>
      </c>
      <c r="I10" s="245">
        <v>413</v>
      </c>
      <c r="J10" s="246">
        <v>388</v>
      </c>
    </row>
    <row r="11" spans="1:10" ht="15" customHeight="1">
      <c r="A11" s="545" t="s">
        <v>68</v>
      </c>
      <c r="B11" s="241" t="s">
        <v>395</v>
      </c>
      <c r="C11" s="249">
        <v>310</v>
      </c>
      <c r="D11" s="435">
        <f t="shared" si="0"/>
        <v>4884</v>
      </c>
      <c r="E11" s="242">
        <v>0</v>
      </c>
      <c r="F11" s="242">
        <v>0</v>
      </c>
      <c r="G11" s="242">
        <v>0</v>
      </c>
      <c r="H11" s="242">
        <v>1455</v>
      </c>
      <c r="I11" s="242">
        <v>1705</v>
      </c>
      <c r="J11" s="243">
        <v>1724</v>
      </c>
    </row>
    <row r="12" spans="1:10" ht="15" customHeight="1">
      <c r="A12" s="547"/>
      <c r="B12" s="244" t="s">
        <v>396</v>
      </c>
      <c r="C12" s="443">
        <v>843</v>
      </c>
      <c r="D12" s="435">
        <f t="shared" si="0"/>
        <v>7839</v>
      </c>
      <c r="E12" s="245">
        <v>142</v>
      </c>
      <c r="F12" s="245">
        <v>686</v>
      </c>
      <c r="G12" s="245">
        <v>861</v>
      </c>
      <c r="H12" s="245">
        <v>1658</v>
      </c>
      <c r="I12" s="245">
        <v>2184</v>
      </c>
      <c r="J12" s="246">
        <v>2308</v>
      </c>
    </row>
    <row r="13" spans="1:10" ht="15" customHeight="1">
      <c r="A13" s="545" t="s">
        <v>51</v>
      </c>
      <c r="B13" s="241" t="s">
        <v>380</v>
      </c>
      <c r="C13" s="242">
        <v>231</v>
      </c>
      <c r="D13" s="433">
        <f t="shared" si="0"/>
        <v>3413</v>
      </c>
      <c r="E13" s="251" t="s">
        <v>376</v>
      </c>
      <c r="F13" s="251" t="s">
        <v>376</v>
      </c>
      <c r="G13" s="251" t="s">
        <v>376</v>
      </c>
      <c r="H13" s="242">
        <v>1111</v>
      </c>
      <c r="I13" s="242">
        <v>1154</v>
      </c>
      <c r="J13" s="243">
        <v>1148</v>
      </c>
    </row>
    <row r="14" spans="1:10" ht="15" customHeight="1">
      <c r="A14" s="547"/>
      <c r="B14" s="244" t="s">
        <v>381</v>
      </c>
      <c r="C14" s="245">
        <v>812</v>
      </c>
      <c r="D14" s="434">
        <f t="shared" si="0"/>
        <v>3649</v>
      </c>
      <c r="E14" s="245">
        <v>74</v>
      </c>
      <c r="F14" s="245">
        <v>456</v>
      </c>
      <c r="G14" s="245">
        <v>491</v>
      </c>
      <c r="H14" s="245">
        <v>834</v>
      </c>
      <c r="I14" s="245">
        <v>882</v>
      </c>
      <c r="J14" s="246">
        <v>912</v>
      </c>
    </row>
    <row r="15" spans="1:12" ht="15" customHeight="1">
      <c r="A15" s="545" t="s">
        <v>59</v>
      </c>
      <c r="B15" s="241" t="s">
        <v>401</v>
      </c>
      <c r="C15" s="242">
        <v>69</v>
      </c>
      <c r="D15" s="435">
        <f t="shared" si="0"/>
        <v>1103</v>
      </c>
      <c r="E15" s="252"/>
      <c r="F15" s="252"/>
      <c r="G15" s="252"/>
      <c r="H15" s="464">
        <v>365</v>
      </c>
      <c r="I15" s="464">
        <v>350</v>
      </c>
      <c r="J15" s="465">
        <v>388</v>
      </c>
      <c r="L15" s="29"/>
    </row>
    <row r="16" spans="1:12" ht="15" customHeight="1">
      <c r="A16" s="547"/>
      <c r="B16" s="250" t="s">
        <v>402</v>
      </c>
      <c r="C16" s="245">
        <v>749</v>
      </c>
      <c r="D16" s="435">
        <f t="shared" si="0"/>
        <v>4637</v>
      </c>
      <c r="E16" s="253">
        <v>49</v>
      </c>
      <c r="F16" s="253">
        <v>311</v>
      </c>
      <c r="G16" s="253">
        <v>400</v>
      </c>
      <c r="H16" s="254">
        <v>1293</v>
      </c>
      <c r="I16" s="254">
        <v>1322</v>
      </c>
      <c r="J16" s="255">
        <v>1262</v>
      </c>
      <c r="L16" s="30"/>
    </row>
    <row r="17" spans="1:10" ht="15" customHeight="1">
      <c r="A17" s="545" t="s">
        <v>56</v>
      </c>
      <c r="B17" s="241" t="s">
        <v>373</v>
      </c>
      <c r="C17" s="242">
        <v>60</v>
      </c>
      <c r="D17" s="433">
        <f aca="true" t="shared" si="1" ref="D17:D24">IF(SUM(E17:J17)=0,"-",SUM(E17:J17))</f>
        <v>882</v>
      </c>
      <c r="E17" s="251" t="s">
        <v>359</v>
      </c>
      <c r="F17" s="251" t="s">
        <v>359</v>
      </c>
      <c r="G17" s="251" t="s">
        <v>359</v>
      </c>
      <c r="H17" s="242">
        <v>299</v>
      </c>
      <c r="I17" s="242">
        <v>312</v>
      </c>
      <c r="J17" s="243">
        <v>271</v>
      </c>
    </row>
    <row r="18" spans="1:10" ht="15" customHeight="1">
      <c r="A18" s="547"/>
      <c r="B18" s="250" t="s">
        <v>374</v>
      </c>
      <c r="C18" s="443">
        <v>149</v>
      </c>
      <c r="D18" s="444">
        <f t="shared" si="1"/>
        <v>1604</v>
      </c>
      <c r="E18" s="443">
        <v>16</v>
      </c>
      <c r="F18" s="443">
        <v>170</v>
      </c>
      <c r="G18" s="443">
        <v>221</v>
      </c>
      <c r="H18" s="443">
        <v>414</v>
      </c>
      <c r="I18" s="443">
        <v>405</v>
      </c>
      <c r="J18" s="445">
        <v>378</v>
      </c>
    </row>
    <row r="19" spans="1:10" ht="15" customHeight="1">
      <c r="A19" s="545" t="s">
        <v>55</v>
      </c>
      <c r="B19" s="241" t="s">
        <v>389</v>
      </c>
      <c r="C19" s="242">
        <v>46</v>
      </c>
      <c r="D19" s="433">
        <f t="shared" si="1"/>
        <v>762</v>
      </c>
      <c r="E19" s="456" t="s">
        <v>391</v>
      </c>
      <c r="F19" s="456" t="s">
        <v>391</v>
      </c>
      <c r="G19" s="456" t="s">
        <v>391</v>
      </c>
      <c r="H19" s="242">
        <v>227</v>
      </c>
      <c r="I19" s="242">
        <v>264</v>
      </c>
      <c r="J19" s="243">
        <v>271</v>
      </c>
    </row>
    <row r="20" spans="1:10" ht="15" customHeight="1">
      <c r="A20" s="547"/>
      <c r="B20" s="244" t="s">
        <v>390</v>
      </c>
      <c r="C20" s="245">
        <v>224</v>
      </c>
      <c r="D20" s="434">
        <f t="shared" si="1"/>
        <v>1087</v>
      </c>
      <c r="E20" s="245">
        <v>36</v>
      </c>
      <c r="F20" s="245">
        <v>144</v>
      </c>
      <c r="G20" s="245">
        <v>183</v>
      </c>
      <c r="H20" s="245">
        <v>234</v>
      </c>
      <c r="I20" s="245">
        <v>261</v>
      </c>
      <c r="J20" s="246">
        <v>229</v>
      </c>
    </row>
    <row r="21" spans="1:10" ht="15" customHeight="1">
      <c r="A21" s="545" t="s">
        <v>167</v>
      </c>
      <c r="B21" s="241" t="s">
        <v>375</v>
      </c>
      <c r="C21" s="256">
        <v>99</v>
      </c>
      <c r="D21" s="435">
        <f t="shared" si="1"/>
        <v>1613</v>
      </c>
      <c r="E21" s="448" t="s">
        <v>376</v>
      </c>
      <c r="F21" s="448" t="s">
        <v>376</v>
      </c>
      <c r="G21" s="448" t="s">
        <v>376</v>
      </c>
      <c r="H21" s="256">
        <v>553</v>
      </c>
      <c r="I21" s="256">
        <v>522</v>
      </c>
      <c r="J21" s="257">
        <v>538</v>
      </c>
    </row>
    <row r="22" spans="1:10" ht="15" customHeight="1">
      <c r="A22" s="548"/>
      <c r="B22" s="244" t="s">
        <v>377</v>
      </c>
      <c r="C22" s="449" t="s">
        <v>378</v>
      </c>
      <c r="D22" s="434">
        <f t="shared" si="1"/>
        <v>1066</v>
      </c>
      <c r="E22" s="258">
        <v>10</v>
      </c>
      <c r="F22" s="258">
        <v>81</v>
      </c>
      <c r="G22" s="258">
        <v>114</v>
      </c>
      <c r="H22" s="258">
        <v>259</v>
      </c>
      <c r="I22" s="258">
        <v>315</v>
      </c>
      <c r="J22" s="259">
        <v>287</v>
      </c>
    </row>
    <row r="23" spans="1:10" ht="15" customHeight="1">
      <c r="A23" s="545" t="s">
        <v>54</v>
      </c>
      <c r="B23" s="241" t="s">
        <v>387</v>
      </c>
      <c r="C23" s="242">
        <v>38</v>
      </c>
      <c r="D23" s="433">
        <f t="shared" si="1"/>
        <v>790</v>
      </c>
      <c r="E23" s="249" t="s">
        <v>382</v>
      </c>
      <c r="F23" s="249" t="s">
        <v>382</v>
      </c>
      <c r="G23" s="249" t="s">
        <v>382</v>
      </c>
      <c r="H23" s="242">
        <v>271</v>
      </c>
      <c r="I23" s="242">
        <v>247</v>
      </c>
      <c r="J23" s="243">
        <v>272</v>
      </c>
    </row>
    <row r="24" spans="1:10" ht="15" customHeight="1" thickBot="1">
      <c r="A24" s="546"/>
      <c r="B24" s="260" t="s">
        <v>388</v>
      </c>
      <c r="C24" s="261">
        <v>147</v>
      </c>
      <c r="D24" s="436">
        <f t="shared" si="1"/>
        <v>1080</v>
      </c>
      <c r="E24" s="261">
        <v>7</v>
      </c>
      <c r="F24" s="261">
        <v>81</v>
      </c>
      <c r="G24" s="261">
        <v>116</v>
      </c>
      <c r="H24" s="261">
        <v>310</v>
      </c>
      <c r="I24" s="261">
        <v>279</v>
      </c>
      <c r="J24" s="262">
        <v>287</v>
      </c>
    </row>
    <row r="25" ht="12.75">
      <c r="A25" s="20" t="s">
        <v>138</v>
      </c>
    </row>
    <row r="26" ht="12.75">
      <c r="A26" s="20" t="s">
        <v>164</v>
      </c>
    </row>
    <row r="27" ht="12.75">
      <c r="A27" s="20" t="s">
        <v>169</v>
      </c>
    </row>
    <row r="28" ht="12.75">
      <c r="A28" s="20" t="s">
        <v>170</v>
      </c>
    </row>
    <row r="29" spans="1:10" ht="12.7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</sheetData>
  <sheetProtection/>
  <mergeCells count="14">
    <mergeCell ref="A21:A22"/>
    <mergeCell ref="A15:A16"/>
    <mergeCell ref="A17:A18"/>
    <mergeCell ref="A19:A20"/>
    <mergeCell ref="B3:B4"/>
    <mergeCell ref="C3:C4"/>
    <mergeCell ref="D3:J3"/>
    <mergeCell ref="A3:A4"/>
    <mergeCell ref="A23:A24"/>
    <mergeCell ref="A5:A6"/>
    <mergeCell ref="A7:A8"/>
    <mergeCell ref="A9:A10"/>
    <mergeCell ref="A13:A14"/>
    <mergeCell ref="A11:A12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&amp;C-13-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J20"/>
  <sheetViews>
    <sheetView view="pageBreakPreview" zoomScaleSheetLayoutView="100" zoomScalePageLayoutView="0" workbookViewId="0" topLeftCell="A1">
      <selection activeCell="B9" sqref="B9:J9"/>
    </sheetView>
  </sheetViews>
  <sheetFormatPr defaultColWidth="8.796875" defaultRowHeight="12.75"/>
  <cols>
    <col min="1" max="1" width="10.69921875" style="20" customWidth="1"/>
    <col min="2" max="10" width="8.69921875" style="20" customWidth="1"/>
    <col min="11" max="16384" width="9.09765625" style="20" customWidth="1"/>
  </cols>
  <sheetData>
    <row r="1" spans="1:10" ht="15" thickBot="1">
      <c r="A1" s="106" t="s">
        <v>135</v>
      </c>
      <c r="B1" s="80"/>
      <c r="C1" s="80"/>
      <c r="D1" s="80"/>
      <c r="E1" s="80"/>
      <c r="F1" s="80"/>
      <c r="G1" s="80"/>
      <c r="H1" s="80"/>
      <c r="I1" s="80"/>
      <c r="J1" s="295" t="s">
        <v>365</v>
      </c>
    </row>
    <row r="2" spans="1:10" s="21" customFormat="1" ht="15" customHeight="1">
      <c r="A2" s="494"/>
      <c r="B2" s="491" t="s">
        <v>145</v>
      </c>
      <c r="C2" s="491"/>
      <c r="D2" s="491"/>
      <c r="E2" s="491" t="s">
        <v>146</v>
      </c>
      <c r="F2" s="491"/>
      <c r="G2" s="491"/>
      <c r="H2" s="491" t="s">
        <v>128</v>
      </c>
      <c r="I2" s="492"/>
      <c r="J2" s="492"/>
    </row>
    <row r="3" spans="1:10" s="21" customFormat="1" ht="15" customHeight="1">
      <c r="A3" s="495"/>
      <c r="B3" s="81" t="s">
        <v>129</v>
      </c>
      <c r="C3" s="81" t="s">
        <v>136</v>
      </c>
      <c r="D3" s="81" t="s">
        <v>130</v>
      </c>
      <c r="E3" s="81" t="s">
        <v>129</v>
      </c>
      <c r="F3" s="81" t="s">
        <v>136</v>
      </c>
      <c r="G3" s="81" t="s">
        <v>131</v>
      </c>
      <c r="H3" s="81" t="s">
        <v>129</v>
      </c>
      <c r="I3" s="84" t="s">
        <v>136</v>
      </c>
      <c r="J3" s="84" t="s">
        <v>131</v>
      </c>
    </row>
    <row r="4" spans="1:10" ht="15" customHeight="1">
      <c r="A4" s="65" t="s">
        <v>52</v>
      </c>
      <c r="B4" s="263">
        <v>48</v>
      </c>
      <c r="C4" s="263">
        <v>1165</v>
      </c>
      <c r="D4" s="263">
        <v>22350</v>
      </c>
      <c r="E4" s="263">
        <v>23</v>
      </c>
      <c r="F4" s="263">
        <v>730</v>
      </c>
      <c r="G4" s="263">
        <v>11666</v>
      </c>
      <c r="H4" s="263">
        <v>11</v>
      </c>
      <c r="I4" s="264">
        <v>713</v>
      </c>
      <c r="J4" s="264">
        <v>11637</v>
      </c>
    </row>
    <row r="5" spans="1:10" ht="15" customHeight="1">
      <c r="A5" s="66" t="s">
        <v>57</v>
      </c>
      <c r="B5" s="265">
        <v>7</v>
      </c>
      <c r="C5" s="265">
        <v>239</v>
      </c>
      <c r="D5" s="265">
        <v>4389</v>
      </c>
      <c r="E5" s="265">
        <v>5</v>
      </c>
      <c r="F5" s="265">
        <v>141</v>
      </c>
      <c r="G5" s="265">
        <v>2206</v>
      </c>
      <c r="H5" s="265">
        <v>2</v>
      </c>
      <c r="I5" s="266">
        <v>121</v>
      </c>
      <c r="J5" s="266">
        <v>1771</v>
      </c>
    </row>
    <row r="6" spans="1:10" ht="15" customHeight="1">
      <c r="A6" s="66" t="s">
        <v>58</v>
      </c>
      <c r="B6" s="265">
        <v>15</v>
      </c>
      <c r="C6" s="265">
        <v>423</v>
      </c>
      <c r="D6" s="265">
        <v>8402</v>
      </c>
      <c r="E6" s="265">
        <v>6</v>
      </c>
      <c r="F6" s="265">
        <v>256</v>
      </c>
      <c r="G6" s="265">
        <v>4401</v>
      </c>
      <c r="H6" s="265">
        <v>5</v>
      </c>
      <c r="I6" s="266">
        <v>320</v>
      </c>
      <c r="J6" s="266">
        <v>5170</v>
      </c>
    </row>
    <row r="7" spans="1:10" ht="15" customHeight="1">
      <c r="A7" s="66" t="s">
        <v>68</v>
      </c>
      <c r="B7" s="265">
        <v>75</v>
      </c>
      <c r="C7" s="265">
        <v>1532</v>
      </c>
      <c r="D7" s="265">
        <v>24800</v>
      </c>
      <c r="E7" s="265">
        <v>28</v>
      </c>
      <c r="F7" s="265">
        <v>843</v>
      </c>
      <c r="G7" s="265">
        <v>12654</v>
      </c>
      <c r="H7" s="265">
        <v>15</v>
      </c>
      <c r="I7" s="266">
        <v>707</v>
      </c>
      <c r="J7" s="266">
        <v>10763</v>
      </c>
    </row>
    <row r="8" spans="1:10" ht="15" customHeight="1">
      <c r="A8" s="66" t="s">
        <v>51</v>
      </c>
      <c r="B8" s="265">
        <v>21</v>
      </c>
      <c r="C8" s="265">
        <v>611</v>
      </c>
      <c r="D8" s="265">
        <v>11553</v>
      </c>
      <c r="E8" s="265">
        <v>8</v>
      </c>
      <c r="F8" s="265">
        <v>355</v>
      </c>
      <c r="G8" s="265">
        <v>5868</v>
      </c>
      <c r="H8" s="265">
        <v>5</v>
      </c>
      <c r="I8" s="266">
        <v>312</v>
      </c>
      <c r="J8" s="266">
        <v>5381</v>
      </c>
    </row>
    <row r="9" spans="1:10" ht="15" customHeight="1">
      <c r="A9" s="66" t="s">
        <v>59</v>
      </c>
      <c r="B9" s="265">
        <v>26</v>
      </c>
      <c r="C9" s="265">
        <v>582</v>
      </c>
      <c r="D9" s="265">
        <v>9876</v>
      </c>
      <c r="E9" s="265">
        <v>10</v>
      </c>
      <c r="F9" s="265">
        <v>322</v>
      </c>
      <c r="G9" s="265">
        <v>5083</v>
      </c>
      <c r="H9" s="265">
        <v>5</v>
      </c>
      <c r="I9" s="266">
        <v>273</v>
      </c>
      <c r="J9" s="266">
        <v>4245</v>
      </c>
    </row>
    <row r="10" spans="1:10" ht="15" customHeight="1">
      <c r="A10" s="66" t="s">
        <v>56</v>
      </c>
      <c r="B10" s="265">
        <v>7</v>
      </c>
      <c r="C10" s="265">
        <v>220</v>
      </c>
      <c r="D10" s="265">
        <v>4050</v>
      </c>
      <c r="E10" s="265">
        <v>3</v>
      </c>
      <c r="F10" s="265">
        <v>128</v>
      </c>
      <c r="G10" s="265">
        <v>2017</v>
      </c>
      <c r="H10" s="265">
        <v>2</v>
      </c>
      <c r="I10" s="266">
        <v>162</v>
      </c>
      <c r="J10" s="266">
        <v>2114</v>
      </c>
    </row>
    <row r="11" spans="1:10" ht="15" customHeight="1">
      <c r="A11" s="66" t="s">
        <v>55</v>
      </c>
      <c r="B11" s="265">
        <v>5</v>
      </c>
      <c r="C11" s="265">
        <v>164</v>
      </c>
      <c r="D11" s="265">
        <v>3052</v>
      </c>
      <c r="E11" s="265">
        <v>2</v>
      </c>
      <c r="F11" s="265">
        <v>94</v>
      </c>
      <c r="G11" s="265">
        <v>1512</v>
      </c>
      <c r="H11" s="265">
        <v>1</v>
      </c>
      <c r="I11" s="266">
        <v>50</v>
      </c>
      <c r="J11" s="266">
        <v>697</v>
      </c>
    </row>
    <row r="12" spans="1:10" ht="15" customHeight="1">
      <c r="A12" s="66" t="s">
        <v>167</v>
      </c>
      <c r="B12" s="265">
        <v>8</v>
      </c>
      <c r="C12" s="265">
        <v>228</v>
      </c>
      <c r="D12" s="265">
        <v>4241</v>
      </c>
      <c r="E12" s="265">
        <v>4</v>
      </c>
      <c r="F12" s="265">
        <v>138</v>
      </c>
      <c r="G12" s="265">
        <v>2323</v>
      </c>
      <c r="H12" s="265">
        <v>1</v>
      </c>
      <c r="I12" s="266">
        <v>93</v>
      </c>
      <c r="J12" s="266">
        <v>935</v>
      </c>
    </row>
    <row r="13" spans="1:10" ht="15" customHeight="1" thickBot="1">
      <c r="A13" s="67" t="s">
        <v>54</v>
      </c>
      <c r="B13" s="453">
        <v>6</v>
      </c>
      <c r="C13" s="453">
        <v>144</v>
      </c>
      <c r="D13" s="453">
        <v>2647</v>
      </c>
      <c r="E13" s="453">
        <v>3</v>
      </c>
      <c r="F13" s="453">
        <v>72</v>
      </c>
      <c r="G13" s="453">
        <v>1180</v>
      </c>
      <c r="H13" s="453">
        <v>1</v>
      </c>
      <c r="I13" s="454">
        <v>51</v>
      </c>
      <c r="J13" s="454">
        <v>702</v>
      </c>
    </row>
    <row r="14" spans="1:10" ht="12.75">
      <c r="A14" s="136" t="s">
        <v>166</v>
      </c>
      <c r="D14" s="53"/>
      <c r="E14" s="53"/>
      <c r="F14" s="53"/>
      <c r="G14" s="53"/>
      <c r="H14" s="54"/>
      <c r="I14" s="54"/>
      <c r="J14" s="54"/>
    </row>
    <row r="20" spans="5:6" ht="12.75">
      <c r="E20" s="31"/>
      <c r="F20" s="31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O41"/>
  <sheetViews>
    <sheetView view="pageBreakPreview" zoomScale="75" zoomScaleSheetLayoutView="75" zoomScalePageLayoutView="0" workbookViewId="0" topLeftCell="A1">
      <selection activeCell="A25" sqref="A25"/>
    </sheetView>
  </sheetViews>
  <sheetFormatPr defaultColWidth="8.796875" defaultRowHeight="19.5" customHeight="1"/>
  <cols>
    <col min="1" max="1" width="26.09765625" style="17" customWidth="1"/>
    <col min="2" max="11" width="14.296875" style="17" customWidth="1"/>
    <col min="12" max="16384" width="9.09765625" style="17" customWidth="1"/>
  </cols>
  <sheetData>
    <row r="1" s="32" customFormat="1" ht="21.75" customHeight="1">
      <c r="A1" s="115" t="s">
        <v>366</v>
      </c>
    </row>
    <row r="2" spans="1:11" s="110" customFormat="1" ht="21.75" customHeight="1" thickBot="1">
      <c r="A2" s="116" t="s">
        <v>132</v>
      </c>
      <c r="K2" s="104" t="s">
        <v>53</v>
      </c>
    </row>
    <row r="3" spans="1:11" s="32" customFormat="1" ht="21.75" customHeight="1">
      <c r="A3" s="111"/>
      <c r="B3" s="87" t="s">
        <v>52</v>
      </c>
      <c r="C3" s="87" t="s">
        <v>57</v>
      </c>
      <c r="D3" s="87" t="s">
        <v>181</v>
      </c>
      <c r="E3" s="87" t="s">
        <v>68</v>
      </c>
      <c r="F3" s="88" t="s">
        <v>51</v>
      </c>
      <c r="G3" s="89" t="s">
        <v>237</v>
      </c>
      <c r="H3" s="89" t="s">
        <v>184</v>
      </c>
      <c r="I3" s="87" t="s">
        <v>185</v>
      </c>
      <c r="J3" s="88" t="s">
        <v>186</v>
      </c>
      <c r="K3" s="88" t="s">
        <v>187</v>
      </c>
    </row>
    <row r="4" spans="1:11" ht="21.75" customHeight="1">
      <c r="A4" s="125" t="s">
        <v>45</v>
      </c>
      <c r="B4" s="267">
        <v>65058919</v>
      </c>
      <c r="C4" s="268">
        <v>16243200</v>
      </c>
      <c r="D4" s="268">
        <v>34942678</v>
      </c>
      <c r="E4" s="268">
        <v>86868622</v>
      </c>
      <c r="F4" s="269">
        <v>37661720</v>
      </c>
      <c r="G4" s="270">
        <v>29583887</v>
      </c>
      <c r="H4" s="270">
        <v>11233469</v>
      </c>
      <c r="I4" s="268">
        <v>8336103</v>
      </c>
      <c r="J4" s="269">
        <v>13344227</v>
      </c>
      <c r="K4" s="269">
        <v>8538277</v>
      </c>
    </row>
    <row r="5" spans="1:11" ht="21.75" customHeight="1">
      <c r="A5" s="58" t="s">
        <v>17</v>
      </c>
      <c r="B5" s="267">
        <v>904284</v>
      </c>
      <c r="C5" s="267">
        <v>239448</v>
      </c>
      <c r="D5" s="267">
        <v>398075</v>
      </c>
      <c r="E5" s="267">
        <v>1187197</v>
      </c>
      <c r="F5" s="271">
        <v>506882</v>
      </c>
      <c r="G5" s="272">
        <v>604084</v>
      </c>
      <c r="H5" s="272">
        <v>149912</v>
      </c>
      <c r="I5" s="267">
        <v>106055</v>
      </c>
      <c r="J5" s="271">
        <v>145847</v>
      </c>
      <c r="K5" s="271">
        <v>131686</v>
      </c>
    </row>
    <row r="6" spans="1:11" ht="21.75" customHeight="1">
      <c r="A6" s="58" t="s">
        <v>18</v>
      </c>
      <c r="B6" s="267">
        <v>175237</v>
      </c>
      <c r="C6" s="267">
        <v>31913</v>
      </c>
      <c r="D6" s="267">
        <v>77258</v>
      </c>
      <c r="E6" s="267">
        <v>214059</v>
      </c>
      <c r="F6" s="271">
        <v>87675</v>
      </c>
      <c r="G6" s="272">
        <v>72516</v>
      </c>
      <c r="H6" s="272">
        <v>33434</v>
      </c>
      <c r="I6" s="267">
        <v>18795</v>
      </c>
      <c r="J6" s="271">
        <v>30677</v>
      </c>
      <c r="K6" s="271">
        <v>15989</v>
      </c>
    </row>
    <row r="7" spans="1:11" ht="21.75" customHeight="1">
      <c r="A7" s="58" t="s">
        <v>72</v>
      </c>
      <c r="B7" s="267">
        <v>289102</v>
      </c>
      <c r="C7" s="267">
        <v>52559</v>
      </c>
      <c r="D7" s="267">
        <v>127512</v>
      </c>
      <c r="E7" s="267">
        <v>351868</v>
      </c>
      <c r="F7" s="271">
        <v>144710</v>
      </c>
      <c r="G7" s="272">
        <v>119674</v>
      </c>
      <c r="H7" s="272">
        <v>55118</v>
      </c>
      <c r="I7" s="267">
        <v>30864</v>
      </c>
      <c r="J7" s="271">
        <v>50590</v>
      </c>
      <c r="K7" s="271">
        <v>26367</v>
      </c>
    </row>
    <row r="8" spans="1:11" ht="21.75" customHeight="1">
      <c r="A8" s="58" t="s">
        <v>139</v>
      </c>
      <c r="B8" s="267">
        <v>623051</v>
      </c>
      <c r="C8" s="267">
        <v>113041</v>
      </c>
      <c r="D8" s="267">
        <v>274945</v>
      </c>
      <c r="E8" s="267">
        <v>755097</v>
      </c>
      <c r="F8" s="271">
        <v>312036</v>
      </c>
      <c r="G8" s="272">
        <v>258007</v>
      </c>
      <c r="H8" s="272">
        <v>118686</v>
      </c>
      <c r="I8" s="267">
        <v>66152</v>
      </c>
      <c r="J8" s="271">
        <v>108976</v>
      </c>
      <c r="K8" s="271">
        <v>56800</v>
      </c>
    </row>
    <row r="9" spans="1:11" ht="21.75" customHeight="1">
      <c r="A9" s="58" t="s">
        <v>140</v>
      </c>
      <c r="B9" s="267">
        <v>3598378</v>
      </c>
      <c r="C9" s="267">
        <v>750017</v>
      </c>
      <c r="D9" s="267">
        <v>1883408</v>
      </c>
      <c r="E9" s="267">
        <v>4691914</v>
      </c>
      <c r="F9" s="271">
        <v>1934969</v>
      </c>
      <c r="G9" s="272">
        <v>1653621</v>
      </c>
      <c r="H9" s="272">
        <v>595894</v>
      </c>
      <c r="I9" s="267">
        <v>425882</v>
      </c>
      <c r="J9" s="271">
        <v>658343</v>
      </c>
      <c r="K9" s="271">
        <v>391971</v>
      </c>
    </row>
    <row r="10" spans="1:11" ht="21.75" customHeight="1">
      <c r="A10" s="33" t="s">
        <v>19</v>
      </c>
      <c r="B10" s="267">
        <v>108223</v>
      </c>
      <c r="C10" s="457" t="s">
        <v>382</v>
      </c>
      <c r="D10" s="457" t="s">
        <v>397</v>
      </c>
      <c r="E10" s="273">
        <v>421146</v>
      </c>
      <c r="F10" s="437" t="s">
        <v>382</v>
      </c>
      <c r="G10" s="272">
        <v>35905</v>
      </c>
      <c r="H10" s="442" t="s">
        <v>359</v>
      </c>
      <c r="I10" s="275">
        <v>0</v>
      </c>
      <c r="J10" s="271">
        <v>17339</v>
      </c>
      <c r="K10" s="271">
        <v>22369</v>
      </c>
    </row>
    <row r="11" spans="1:11" ht="21.75" customHeight="1">
      <c r="A11" s="58" t="s">
        <v>20</v>
      </c>
      <c r="B11" s="267">
        <v>494815</v>
      </c>
      <c r="C11" s="267">
        <v>104649</v>
      </c>
      <c r="D11" s="267">
        <v>218003</v>
      </c>
      <c r="E11" s="267">
        <v>649784</v>
      </c>
      <c r="F11" s="271">
        <v>277344</v>
      </c>
      <c r="G11" s="272">
        <v>331613</v>
      </c>
      <c r="H11" s="272">
        <v>82007</v>
      </c>
      <c r="I11" s="267">
        <v>54336</v>
      </c>
      <c r="J11" s="271">
        <v>79676</v>
      </c>
      <c r="K11" s="271">
        <v>72157</v>
      </c>
    </row>
    <row r="12" spans="1:11" ht="21.75" customHeight="1">
      <c r="A12" s="58" t="s">
        <v>21</v>
      </c>
      <c r="B12" s="267">
        <v>287825</v>
      </c>
      <c r="C12" s="267">
        <v>42298</v>
      </c>
      <c r="D12" s="267">
        <v>89405</v>
      </c>
      <c r="E12" s="267">
        <v>288739</v>
      </c>
      <c r="F12" s="271">
        <v>120111</v>
      </c>
      <c r="G12" s="272">
        <v>105954</v>
      </c>
      <c r="H12" s="272">
        <v>47390</v>
      </c>
      <c r="I12" s="267">
        <v>43064</v>
      </c>
      <c r="J12" s="271">
        <v>49308</v>
      </c>
      <c r="K12" s="271">
        <v>32877</v>
      </c>
    </row>
    <row r="13" spans="1:11" ht="21.75" customHeight="1">
      <c r="A13" s="58" t="s">
        <v>43</v>
      </c>
      <c r="B13" s="267">
        <v>1906003</v>
      </c>
      <c r="C13" s="267">
        <v>50096</v>
      </c>
      <c r="D13" s="267">
        <v>44570</v>
      </c>
      <c r="E13" s="267">
        <v>7162228</v>
      </c>
      <c r="F13" s="271">
        <v>59801</v>
      </c>
      <c r="G13" s="272">
        <v>3593361</v>
      </c>
      <c r="H13" s="272">
        <v>471134</v>
      </c>
      <c r="I13" s="267">
        <v>291292</v>
      </c>
      <c r="J13" s="271">
        <v>24214</v>
      </c>
      <c r="K13" s="271">
        <v>26652</v>
      </c>
    </row>
    <row r="14" spans="1:11" ht="21.75" customHeight="1">
      <c r="A14" s="58" t="s">
        <v>22</v>
      </c>
      <c r="B14" s="267">
        <v>67438</v>
      </c>
      <c r="C14" s="267">
        <v>12731</v>
      </c>
      <c r="D14" s="267">
        <v>29585</v>
      </c>
      <c r="E14" s="267">
        <v>69306</v>
      </c>
      <c r="F14" s="271">
        <v>36122</v>
      </c>
      <c r="G14" s="272">
        <v>30273</v>
      </c>
      <c r="H14" s="272">
        <v>11840</v>
      </c>
      <c r="I14" s="267">
        <v>7285</v>
      </c>
      <c r="J14" s="271">
        <v>8891</v>
      </c>
      <c r="K14" s="271">
        <v>5673</v>
      </c>
    </row>
    <row r="15" spans="1:11" ht="21.75" customHeight="1">
      <c r="A15" s="58" t="s">
        <v>23</v>
      </c>
      <c r="B15" s="267">
        <v>1768578</v>
      </c>
      <c r="C15" s="267">
        <v>211628</v>
      </c>
      <c r="D15" s="267">
        <v>388292</v>
      </c>
      <c r="E15" s="267">
        <v>477911</v>
      </c>
      <c r="F15" s="271">
        <v>739194</v>
      </c>
      <c r="G15" s="272">
        <v>383310</v>
      </c>
      <c r="H15" s="272">
        <v>342814</v>
      </c>
      <c r="I15" s="267">
        <v>175485</v>
      </c>
      <c r="J15" s="271">
        <v>287678</v>
      </c>
      <c r="K15" s="271">
        <v>203824</v>
      </c>
    </row>
    <row r="16" spans="1:11" ht="21.75" customHeight="1">
      <c r="A16" s="58" t="s">
        <v>24</v>
      </c>
      <c r="B16" s="267">
        <v>1946246</v>
      </c>
      <c r="C16" s="267">
        <v>519992</v>
      </c>
      <c r="D16" s="267">
        <v>1332070</v>
      </c>
      <c r="E16" s="267">
        <f>2752052+724307</f>
        <v>3476359</v>
      </c>
      <c r="F16" s="271">
        <v>1030589</v>
      </c>
      <c r="G16" s="272">
        <v>1313336</v>
      </c>
      <c r="H16" s="272">
        <v>198487</v>
      </c>
      <c r="I16" s="267">
        <v>203769</v>
      </c>
      <c r="J16" s="271">
        <v>217461</v>
      </c>
      <c r="K16" s="271">
        <v>240492</v>
      </c>
    </row>
    <row r="17" spans="1:11" ht="21.75" customHeight="1">
      <c r="A17" s="58" t="s">
        <v>25</v>
      </c>
      <c r="B17" s="267">
        <v>14330101</v>
      </c>
      <c r="C17" s="267">
        <v>2486027</v>
      </c>
      <c r="D17" s="267">
        <v>4651366</v>
      </c>
      <c r="E17" s="267">
        <v>19489306</v>
      </c>
      <c r="F17" s="271">
        <v>7593940</v>
      </c>
      <c r="G17" s="272">
        <v>5639027</v>
      </c>
      <c r="H17" s="272">
        <v>3472154</v>
      </c>
      <c r="I17" s="267">
        <v>1485538</v>
      </c>
      <c r="J17" s="271">
        <v>1935048</v>
      </c>
      <c r="K17" s="271">
        <v>1107381</v>
      </c>
    </row>
    <row r="18" spans="1:11" ht="21.75" customHeight="1">
      <c r="A18" s="58" t="s">
        <v>44</v>
      </c>
      <c r="B18" s="468">
        <v>6281385</v>
      </c>
      <c r="C18" s="267">
        <v>1208845</v>
      </c>
      <c r="D18" s="267">
        <v>2268888</v>
      </c>
      <c r="E18" s="267">
        <v>8503177</v>
      </c>
      <c r="F18" s="271">
        <v>2962955</v>
      </c>
      <c r="G18" s="272">
        <v>3079278</v>
      </c>
      <c r="H18" s="272">
        <v>1156116</v>
      </c>
      <c r="I18" s="267">
        <v>817118</v>
      </c>
      <c r="J18" s="271">
        <v>960417</v>
      </c>
      <c r="K18" s="271">
        <v>617520</v>
      </c>
    </row>
    <row r="19" spans="1:11" ht="21.75" customHeight="1">
      <c r="A19" s="58" t="s">
        <v>26</v>
      </c>
      <c r="B19" s="267">
        <v>1295042</v>
      </c>
      <c r="C19" s="267">
        <v>255775</v>
      </c>
      <c r="D19" s="267">
        <v>373597</v>
      </c>
      <c r="E19" s="267">
        <v>1653123</v>
      </c>
      <c r="F19" s="271">
        <v>276148</v>
      </c>
      <c r="G19" s="272">
        <v>123247</v>
      </c>
      <c r="H19" s="272">
        <v>166410</v>
      </c>
      <c r="I19" s="267">
        <v>31220</v>
      </c>
      <c r="J19" s="271">
        <v>54949</v>
      </c>
      <c r="K19" s="271">
        <v>58967</v>
      </c>
    </row>
    <row r="20" spans="1:11" ht="21.75" customHeight="1">
      <c r="A20" s="58" t="s">
        <v>79</v>
      </c>
      <c r="B20" s="267">
        <v>24419</v>
      </c>
      <c r="C20" s="267">
        <v>2726</v>
      </c>
      <c r="D20" s="267">
        <v>12545</v>
      </c>
      <c r="E20" s="267">
        <v>1024330</v>
      </c>
      <c r="F20" s="271">
        <v>5038</v>
      </c>
      <c r="G20" s="272">
        <v>24812</v>
      </c>
      <c r="H20" s="272">
        <v>4137</v>
      </c>
      <c r="I20" s="267">
        <v>11194</v>
      </c>
      <c r="J20" s="271">
        <v>4941</v>
      </c>
      <c r="K20" s="271">
        <v>1828</v>
      </c>
    </row>
    <row r="21" spans="1:11" ht="21.75" customHeight="1">
      <c r="A21" s="58" t="s">
        <v>27</v>
      </c>
      <c r="B21" s="267">
        <v>5156580</v>
      </c>
      <c r="C21" s="267">
        <v>1069350</v>
      </c>
      <c r="D21" s="267">
        <v>127386</v>
      </c>
      <c r="E21" s="267">
        <v>9121673</v>
      </c>
      <c r="F21" s="271">
        <v>1502118</v>
      </c>
      <c r="G21" s="272">
        <v>1031002</v>
      </c>
      <c r="H21" s="274">
        <v>292894</v>
      </c>
      <c r="I21" s="267">
        <v>83173</v>
      </c>
      <c r="J21" s="271">
        <v>3465824</v>
      </c>
      <c r="K21" s="271">
        <v>46776</v>
      </c>
    </row>
    <row r="22" spans="1:11" ht="21.75" customHeight="1">
      <c r="A22" s="58" t="s">
        <v>28</v>
      </c>
      <c r="B22" s="267">
        <v>2638151</v>
      </c>
      <c r="C22" s="267">
        <v>1603727</v>
      </c>
      <c r="D22" s="267">
        <v>6710653</v>
      </c>
      <c r="E22" s="267">
        <v>8990431</v>
      </c>
      <c r="F22" s="271">
        <v>4357598</v>
      </c>
      <c r="G22" s="272">
        <v>2221428</v>
      </c>
      <c r="H22" s="272">
        <v>1097645</v>
      </c>
      <c r="I22" s="267">
        <v>889786</v>
      </c>
      <c r="J22" s="271">
        <v>1609918</v>
      </c>
      <c r="K22" s="271">
        <v>764597</v>
      </c>
    </row>
    <row r="23" spans="1:11" ht="21.75" customHeight="1">
      <c r="A23" s="58" t="s">
        <v>29</v>
      </c>
      <c r="B23" s="267">
        <v>5084684</v>
      </c>
      <c r="C23" s="267">
        <v>966994</v>
      </c>
      <c r="D23" s="267">
        <v>2203782</v>
      </c>
      <c r="E23" s="469">
        <v>7056240</v>
      </c>
      <c r="F23" s="271">
        <v>2463416</v>
      </c>
      <c r="G23" s="272">
        <v>2211133</v>
      </c>
      <c r="H23" s="272">
        <v>776393</v>
      </c>
      <c r="I23" s="267">
        <v>387699</v>
      </c>
      <c r="J23" s="271">
        <v>766339</v>
      </c>
      <c r="K23" s="271">
        <v>477706</v>
      </c>
    </row>
    <row r="24" spans="1:11" ht="21.75" customHeight="1" thickBot="1">
      <c r="A24" s="126" t="s">
        <v>46</v>
      </c>
      <c r="B24" s="267">
        <v>2474000</v>
      </c>
      <c r="C24" s="276">
        <v>1234500</v>
      </c>
      <c r="D24" s="276">
        <v>175400</v>
      </c>
      <c r="E24" s="470">
        <v>11364744</v>
      </c>
      <c r="F24" s="277">
        <v>1598000</v>
      </c>
      <c r="G24" s="278">
        <v>3157900</v>
      </c>
      <c r="H24" s="278">
        <v>1953100</v>
      </c>
      <c r="I24" s="276">
        <v>487300</v>
      </c>
      <c r="J24" s="277">
        <v>136800</v>
      </c>
      <c r="K24" s="277">
        <v>0</v>
      </c>
    </row>
    <row r="25" spans="1:11" ht="21.75" customHeight="1" thickBot="1">
      <c r="A25" s="57" t="s">
        <v>47</v>
      </c>
      <c r="B25" s="287">
        <f aca="true" t="shared" si="0" ref="B25:I25">SUM(B4:B24)</f>
        <v>114512461</v>
      </c>
      <c r="C25" s="279">
        <f t="shared" si="0"/>
        <v>27199516</v>
      </c>
      <c r="D25" s="276">
        <f t="shared" si="0"/>
        <v>56329418</v>
      </c>
      <c r="E25" s="276">
        <f t="shared" si="0"/>
        <v>173817254</v>
      </c>
      <c r="F25" s="363">
        <f t="shared" si="0"/>
        <v>63670366</v>
      </c>
      <c r="G25" s="278">
        <f>SUM(G4:G24)</f>
        <v>55573368</v>
      </c>
      <c r="H25" s="278">
        <f t="shared" si="0"/>
        <v>22259034</v>
      </c>
      <c r="I25" s="276">
        <f t="shared" si="0"/>
        <v>13952110</v>
      </c>
      <c r="J25" s="277">
        <f>SUM(J4:J24)</f>
        <v>23957463</v>
      </c>
      <c r="K25" s="459">
        <f>SUM(K4:K24)</f>
        <v>12839909</v>
      </c>
    </row>
    <row r="26" spans="1:15" ht="21.75" customHeight="1">
      <c r="A26" s="33"/>
      <c r="B26" s="451"/>
      <c r="C26" s="68"/>
      <c r="D26" s="162"/>
      <c r="E26" s="68"/>
      <c r="F26" s="68"/>
      <c r="G26" s="162"/>
      <c r="H26" s="162"/>
      <c r="I26" s="162"/>
      <c r="J26" s="162"/>
      <c r="K26" s="451"/>
      <c r="L26" s="455"/>
      <c r="M26" s="455"/>
      <c r="N26" s="455"/>
      <c r="O26" s="455"/>
    </row>
    <row r="27" spans="1:11" s="110" customFormat="1" ht="21.75" customHeight="1" thickBot="1">
      <c r="A27" s="117" t="s">
        <v>133</v>
      </c>
      <c r="B27" s="162"/>
      <c r="C27" s="68"/>
      <c r="D27" s="162"/>
      <c r="E27" s="68"/>
      <c r="F27" s="68"/>
      <c r="G27" s="162"/>
      <c r="H27" s="162"/>
      <c r="I27" s="162"/>
      <c r="J27" s="124"/>
      <c r="K27" s="69" t="s">
        <v>53</v>
      </c>
    </row>
    <row r="28" spans="1:11" ht="21.75" customHeight="1">
      <c r="A28" s="59" t="s">
        <v>30</v>
      </c>
      <c r="B28" s="281">
        <v>673832</v>
      </c>
      <c r="C28" s="281">
        <v>278317</v>
      </c>
      <c r="D28" s="281">
        <v>405273</v>
      </c>
      <c r="E28" s="281">
        <v>952000</v>
      </c>
      <c r="F28" s="282">
        <v>420700</v>
      </c>
      <c r="G28" s="283">
        <v>391327</v>
      </c>
      <c r="H28" s="283">
        <v>279441</v>
      </c>
      <c r="I28" s="281">
        <v>170028</v>
      </c>
      <c r="J28" s="282">
        <v>213011</v>
      </c>
      <c r="K28" s="282">
        <v>145675</v>
      </c>
    </row>
    <row r="29" spans="1:11" ht="21.75" customHeight="1">
      <c r="A29" s="58" t="s">
        <v>31</v>
      </c>
      <c r="B29" s="267">
        <v>14453585</v>
      </c>
      <c r="C29" s="267">
        <v>3504332</v>
      </c>
      <c r="D29" s="267">
        <v>8441839</v>
      </c>
      <c r="E29" s="267">
        <v>21464436</v>
      </c>
      <c r="F29" s="271">
        <v>8231903</v>
      </c>
      <c r="G29" s="272">
        <v>6430895</v>
      </c>
      <c r="H29" s="272">
        <v>2041493</v>
      </c>
      <c r="I29" s="267">
        <v>1492234</v>
      </c>
      <c r="J29" s="271">
        <v>4679376</v>
      </c>
      <c r="K29" s="271">
        <v>1332191</v>
      </c>
    </row>
    <row r="30" spans="1:11" ht="21.75" customHeight="1">
      <c r="A30" s="58" t="s">
        <v>32</v>
      </c>
      <c r="B30" s="267">
        <v>39150510</v>
      </c>
      <c r="C30" s="267">
        <v>8904036</v>
      </c>
      <c r="D30" s="267">
        <v>14907551</v>
      </c>
      <c r="E30" s="267">
        <v>45287564</v>
      </c>
      <c r="F30" s="271">
        <v>19929131</v>
      </c>
      <c r="G30" s="272">
        <v>18451365</v>
      </c>
      <c r="H30" s="272">
        <v>7695479</v>
      </c>
      <c r="I30" s="267">
        <v>5140328</v>
      </c>
      <c r="J30" s="271">
        <v>5429111</v>
      </c>
      <c r="K30" s="271">
        <v>4025063</v>
      </c>
    </row>
    <row r="31" spans="1:11" ht="21.75" customHeight="1">
      <c r="A31" s="58" t="s">
        <v>33</v>
      </c>
      <c r="B31" s="267">
        <v>11409990</v>
      </c>
      <c r="C31" s="267">
        <v>3011791</v>
      </c>
      <c r="D31" s="267">
        <v>4765955</v>
      </c>
      <c r="E31" s="267">
        <v>14204386</v>
      </c>
      <c r="F31" s="271">
        <v>6630878</v>
      </c>
      <c r="G31" s="272">
        <v>6700818</v>
      </c>
      <c r="H31" s="272">
        <v>1838411</v>
      </c>
      <c r="I31" s="267">
        <v>1492022</v>
      </c>
      <c r="J31" s="271">
        <v>2269659</v>
      </c>
      <c r="K31" s="271">
        <v>1067621</v>
      </c>
    </row>
    <row r="32" spans="1:11" ht="21.75" customHeight="1">
      <c r="A32" s="58" t="s">
        <v>34</v>
      </c>
      <c r="B32" s="267">
        <v>224421</v>
      </c>
      <c r="C32" s="267">
        <v>89568</v>
      </c>
      <c r="D32" s="267">
        <v>109518</v>
      </c>
      <c r="E32" s="267">
        <v>522177</v>
      </c>
      <c r="F32" s="271">
        <v>156940</v>
      </c>
      <c r="G32" s="272">
        <v>49857</v>
      </c>
      <c r="H32" s="272">
        <v>6368</v>
      </c>
      <c r="I32" s="267">
        <v>704</v>
      </c>
      <c r="J32" s="284">
        <v>3732</v>
      </c>
      <c r="K32" s="271">
        <v>40120</v>
      </c>
    </row>
    <row r="33" spans="1:11" ht="21.75" customHeight="1">
      <c r="A33" s="58" t="s">
        <v>35</v>
      </c>
      <c r="B33" s="267">
        <v>1445164</v>
      </c>
      <c r="C33" s="267">
        <v>362132</v>
      </c>
      <c r="D33" s="267">
        <v>460745</v>
      </c>
      <c r="E33" s="267">
        <v>2278140</v>
      </c>
      <c r="F33" s="271">
        <v>1117077</v>
      </c>
      <c r="G33" s="272">
        <v>1484456</v>
      </c>
      <c r="H33" s="272">
        <v>86997</v>
      </c>
      <c r="I33" s="267">
        <v>59806</v>
      </c>
      <c r="J33" s="271">
        <v>494283</v>
      </c>
      <c r="K33" s="271">
        <v>455216</v>
      </c>
    </row>
    <row r="34" spans="1:11" ht="21.75" customHeight="1">
      <c r="A34" s="58" t="s">
        <v>36</v>
      </c>
      <c r="B34" s="267">
        <v>2303003</v>
      </c>
      <c r="C34" s="267">
        <v>421138</v>
      </c>
      <c r="D34" s="267">
        <v>1110951</v>
      </c>
      <c r="E34" s="267">
        <v>3022670</v>
      </c>
      <c r="F34" s="271">
        <v>581567</v>
      </c>
      <c r="G34" s="272">
        <v>929181</v>
      </c>
      <c r="H34" s="272">
        <v>340729</v>
      </c>
      <c r="I34" s="267">
        <v>207087</v>
      </c>
      <c r="J34" s="271">
        <v>177613</v>
      </c>
      <c r="K34" s="271">
        <v>155047</v>
      </c>
    </row>
    <row r="35" spans="1:11" ht="21.75" customHeight="1">
      <c r="A35" s="58" t="s">
        <v>37</v>
      </c>
      <c r="B35" s="267">
        <v>17831996</v>
      </c>
      <c r="C35" s="267">
        <v>3001521</v>
      </c>
      <c r="D35" s="267">
        <v>8201470</v>
      </c>
      <c r="E35" s="267">
        <v>28069516</v>
      </c>
      <c r="F35" s="271">
        <v>10242311</v>
      </c>
      <c r="G35" s="272">
        <v>5286881</v>
      </c>
      <c r="H35" s="272">
        <v>3829607</v>
      </c>
      <c r="I35" s="267">
        <v>1188962</v>
      </c>
      <c r="J35" s="271">
        <v>3131806</v>
      </c>
      <c r="K35" s="271">
        <v>1174862</v>
      </c>
    </row>
    <row r="36" spans="1:11" ht="21.75" customHeight="1">
      <c r="A36" s="58" t="s">
        <v>38</v>
      </c>
      <c r="B36" s="267">
        <v>3422951</v>
      </c>
      <c r="C36" s="267">
        <v>928857</v>
      </c>
      <c r="D36" s="267">
        <v>1380229</v>
      </c>
      <c r="E36" s="267">
        <v>6145945</v>
      </c>
      <c r="F36" s="271">
        <v>1702531</v>
      </c>
      <c r="G36" s="272">
        <v>2466249</v>
      </c>
      <c r="H36" s="272">
        <v>708136</v>
      </c>
      <c r="I36" s="267">
        <v>443204</v>
      </c>
      <c r="J36" s="271">
        <v>772538</v>
      </c>
      <c r="K36" s="271">
        <v>569094</v>
      </c>
    </row>
    <row r="37" spans="1:11" ht="21.75" customHeight="1">
      <c r="A37" s="58" t="s">
        <v>39</v>
      </c>
      <c r="B37" s="267">
        <v>11028355</v>
      </c>
      <c r="C37" s="267">
        <v>3828694</v>
      </c>
      <c r="D37" s="267">
        <v>7263705</v>
      </c>
      <c r="E37" s="267">
        <v>28349568</v>
      </c>
      <c r="F37" s="271">
        <v>7970634</v>
      </c>
      <c r="G37" s="272">
        <v>5998979</v>
      </c>
      <c r="H37" s="272">
        <v>2616836</v>
      </c>
      <c r="I37" s="267">
        <v>1513957</v>
      </c>
      <c r="J37" s="271">
        <v>3109519</v>
      </c>
      <c r="K37" s="271">
        <v>1794073</v>
      </c>
    </row>
    <row r="38" spans="1:11" ht="21.75" customHeight="1">
      <c r="A38" s="58" t="s">
        <v>40</v>
      </c>
      <c r="B38" s="273">
        <v>92965</v>
      </c>
      <c r="C38" s="457" t="s">
        <v>382</v>
      </c>
      <c r="D38" s="273">
        <v>31375</v>
      </c>
      <c r="E38" s="273">
        <v>481840</v>
      </c>
      <c r="F38" s="440">
        <v>0</v>
      </c>
      <c r="G38" s="466" t="s">
        <v>397</v>
      </c>
      <c r="H38" s="286">
        <v>0</v>
      </c>
      <c r="I38" s="273">
        <v>11800</v>
      </c>
      <c r="J38" s="271">
        <v>0</v>
      </c>
      <c r="K38" s="271">
        <v>1896</v>
      </c>
    </row>
    <row r="39" spans="1:11" ht="21.75" customHeight="1">
      <c r="A39" s="58" t="s">
        <v>41</v>
      </c>
      <c r="B39" s="267">
        <v>6603106</v>
      </c>
      <c r="C39" s="267">
        <v>1227300</v>
      </c>
      <c r="D39" s="267">
        <v>3639675</v>
      </c>
      <c r="E39" s="267">
        <v>12947970</v>
      </c>
      <c r="F39" s="271">
        <v>2808786</v>
      </c>
      <c r="G39" s="272">
        <v>4814686</v>
      </c>
      <c r="H39" s="272">
        <v>1442790</v>
      </c>
      <c r="I39" s="267">
        <v>1325137</v>
      </c>
      <c r="J39" s="285">
        <v>1376913</v>
      </c>
      <c r="K39" s="271">
        <v>1217685</v>
      </c>
    </row>
    <row r="40" spans="1:11" ht="21.75" customHeight="1" thickBot="1">
      <c r="A40" s="58" t="s">
        <v>42</v>
      </c>
      <c r="B40" s="267">
        <v>0</v>
      </c>
      <c r="C40" s="457" t="s">
        <v>382</v>
      </c>
      <c r="D40" s="267">
        <v>1574</v>
      </c>
      <c r="E40" s="267">
        <v>215338</v>
      </c>
      <c r="F40" s="285">
        <v>1679</v>
      </c>
      <c r="G40" s="441">
        <v>888</v>
      </c>
      <c r="H40" s="272">
        <v>0</v>
      </c>
      <c r="I40" s="273">
        <v>0</v>
      </c>
      <c r="J40" s="284">
        <v>0</v>
      </c>
      <c r="K40" s="271">
        <v>115877</v>
      </c>
    </row>
    <row r="41" spans="1:12" ht="21.75" customHeight="1" thickBot="1">
      <c r="A41" s="60" t="s">
        <v>48</v>
      </c>
      <c r="B41" s="280">
        <f>SUM(B28:B40)</f>
        <v>108639878</v>
      </c>
      <c r="C41" s="287">
        <f aca="true" t="shared" si="1" ref="C41:I41">SUM(C28:C40)</f>
        <v>25557686</v>
      </c>
      <c r="D41" s="280">
        <f t="shared" si="1"/>
        <v>50719860</v>
      </c>
      <c r="E41" s="280">
        <f t="shared" si="1"/>
        <v>163941550</v>
      </c>
      <c r="F41" s="362">
        <f t="shared" si="1"/>
        <v>59794137</v>
      </c>
      <c r="G41" s="289">
        <f t="shared" si="1"/>
        <v>53005582</v>
      </c>
      <c r="H41" s="289">
        <f t="shared" si="1"/>
        <v>20886287</v>
      </c>
      <c r="I41" s="280">
        <f t="shared" si="1"/>
        <v>13045269</v>
      </c>
      <c r="J41" s="288">
        <f>SUM(J28:J40)</f>
        <v>21657561</v>
      </c>
      <c r="K41" s="362">
        <f>SUM(K28:K40)</f>
        <v>12094420</v>
      </c>
      <c r="L41" s="45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&amp;C-14-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296875" defaultRowHeight="12.75"/>
  <cols>
    <col min="1" max="1" width="11.296875" style="0" customWidth="1"/>
    <col min="2" max="8" width="11.09765625" style="0" customWidth="1"/>
  </cols>
  <sheetData>
    <row r="1" s="5" customFormat="1" ht="18" customHeight="1">
      <c r="A1" s="70" t="s">
        <v>141</v>
      </c>
    </row>
    <row r="2" spans="1:8" ht="18" customHeight="1" thickBot="1">
      <c r="A2" s="6" t="s">
        <v>81</v>
      </c>
      <c r="H2" s="2" t="s">
        <v>355</v>
      </c>
    </row>
    <row r="3" spans="1:8" s="6" customFormat="1" ht="18" customHeight="1">
      <c r="A3" s="40"/>
      <c r="B3" s="71" t="s">
        <v>83</v>
      </c>
      <c r="C3" s="71" t="s">
        <v>84</v>
      </c>
      <c r="D3" s="71" t="s">
        <v>85</v>
      </c>
      <c r="E3" s="71" t="s">
        <v>86</v>
      </c>
      <c r="F3" s="71" t="s">
        <v>87</v>
      </c>
      <c r="G3" s="71" t="s">
        <v>88</v>
      </c>
      <c r="H3" s="72" t="s">
        <v>89</v>
      </c>
    </row>
    <row r="4" spans="1:9" ht="18" customHeight="1">
      <c r="A4" s="38" t="s">
        <v>52</v>
      </c>
      <c r="B4" s="204">
        <v>387.24</v>
      </c>
      <c r="C4" s="204">
        <v>28.42</v>
      </c>
      <c r="D4" s="204">
        <v>10.48</v>
      </c>
      <c r="E4" s="204">
        <v>44.4</v>
      </c>
      <c r="F4" s="204">
        <v>98.1</v>
      </c>
      <c r="G4" s="205">
        <v>14.15</v>
      </c>
      <c r="H4" s="206">
        <f>B4-(SUM(C4:G4))</f>
        <v>191.69</v>
      </c>
      <c r="I4" s="11"/>
    </row>
    <row r="5" spans="1:9" ht="18" customHeight="1">
      <c r="A5" s="38" t="s">
        <v>57</v>
      </c>
      <c r="B5" s="204">
        <v>35.86</v>
      </c>
      <c r="C5" s="204">
        <v>3.89</v>
      </c>
      <c r="D5" s="204">
        <v>5.4</v>
      </c>
      <c r="E5" s="204">
        <v>14.85</v>
      </c>
      <c r="F5" s="207" t="s">
        <v>382</v>
      </c>
      <c r="G5" s="205">
        <v>3.01</v>
      </c>
      <c r="H5" s="206">
        <f aca="true" t="shared" si="0" ref="H5:H13">B5-(SUM(C5:G5))</f>
        <v>8.71</v>
      </c>
      <c r="I5" s="11"/>
    </row>
    <row r="6" spans="1:9" ht="18" customHeight="1">
      <c r="A6" s="39" t="s">
        <v>58</v>
      </c>
      <c r="B6" s="204">
        <v>50.45</v>
      </c>
      <c r="C6" s="204">
        <v>10.37</v>
      </c>
      <c r="D6" s="204">
        <v>3.17</v>
      </c>
      <c r="E6" s="204">
        <v>17.17</v>
      </c>
      <c r="F6" s="208">
        <v>0.01</v>
      </c>
      <c r="G6" s="204">
        <v>4.54</v>
      </c>
      <c r="H6" s="206">
        <f t="shared" si="0"/>
        <v>15.189999999999998</v>
      </c>
      <c r="I6" s="11"/>
    </row>
    <row r="7" spans="1:9" ht="18" customHeight="1">
      <c r="A7" s="38" t="s">
        <v>68</v>
      </c>
      <c r="B7" s="204">
        <v>918.47</v>
      </c>
      <c r="C7" s="204">
        <v>52.4</v>
      </c>
      <c r="D7" s="204">
        <v>24.04</v>
      </c>
      <c r="E7" s="204">
        <v>63.08</v>
      </c>
      <c r="F7" s="204">
        <v>249.98</v>
      </c>
      <c r="G7" s="204">
        <v>38.28</v>
      </c>
      <c r="H7" s="206">
        <f t="shared" si="0"/>
        <v>490.69000000000005</v>
      </c>
      <c r="I7" s="11"/>
    </row>
    <row r="8" spans="1:9" ht="18" customHeight="1">
      <c r="A8" s="38" t="s">
        <v>51</v>
      </c>
      <c r="B8" s="204">
        <v>86.01</v>
      </c>
      <c r="C8" s="204">
        <v>31.79</v>
      </c>
      <c r="D8" s="204">
        <v>6.14</v>
      </c>
      <c r="E8" s="204">
        <v>23.43</v>
      </c>
      <c r="F8" s="204">
        <v>0.16</v>
      </c>
      <c r="G8" s="204">
        <v>3.95</v>
      </c>
      <c r="H8" s="206">
        <f t="shared" si="0"/>
        <v>20.540000000000006</v>
      </c>
      <c r="I8" s="11"/>
    </row>
    <row r="9" spans="1:9" ht="18" customHeight="1">
      <c r="A9" s="39" t="s">
        <v>59</v>
      </c>
      <c r="B9" s="209">
        <v>160.34</v>
      </c>
      <c r="C9" s="209">
        <v>35.88</v>
      </c>
      <c r="D9" s="209">
        <v>22.12</v>
      </c>
      <c r="E9" s="209">
        <v>28.29</v>
      </c>
      <c r="F9" s="209">
        <v>13.09</v>
      </c>
      <c r="G9" s="209">
        <v>9.51</v>
      </c>
      <c r="H9" s="206">
        <f t="shared" si="0"/>
        <v>51.45</v>
      </c>
      <c r="I9" s="11"/>
    </row>
    <row r="10" spans="1:9" ht="18" customHeight="1">
      <c r="A10" s="38" t="s">
        <v>56</v>
      </c>
      <c r="B10" s="204">
        <v>16.34</v>
      </c>
      <c r="C10" s="204">
        <v>3.54</v>
      </c>
      <c r="D10" s="204">
        <v>0.7</v>
      </c>
      <c r="E10" s="204">
        <v>6.31</v>
      </c>
      <c r="F10" s="204">
        <v>0.02</v>
      </c>
      <c r="G10" s="204">
        <v>1.19</v>
      </c>
      <c r="H10" s="206">
        <f t="shared" si="0"/>
        <v>4.58</v>
      </c>
      <c r="I10" s="11"/>
    </row>
    <row r="11" spans="1:9" ht="18" customHeight="1">
      <c r="A11" s="38" t="s">
        <v>55</v>
      </c>
      <c r="B11" s="204">
        <v>13.02</v>
      </c>
      <c r="C11" s="204">
        <v>1.76</v>
      </c>
      <c r="D11" s="204">
        <v>0.48</v>
      </c>
      <c r="E11" s="204">
        <v>6.49</v>
      </c>
      <c r="F11" s="204">
        <v>0.02</v>
      </c>
      <c r="G11" s="204">
        <v>1.21</v>
      </c>
      <c r="H11" s="206">
        <f t="shared" si="0"/>
        <v>3.0599999999999987</v>
      </c>
      <c r="I11" s="11"/>
    </row>
    <row r="12" spans="1:9" ht="18" customHeight="1">
      <c r="A12" s="132" t="s">
        <v>167</v>
      </c>
      <c r="B12" s="210">
        <v>32.11</v>
      </c>
      <c r="C12" s="210">
        <v>4.49</v>
      </c>
      <c r="D12" s="210">
        <v>4.33</v>
      </c>
      <c r="E12" s="210">
        <v>9.19</v>
      </c>
      <c r="F12" s="210">
        <v>1.26</v>
      </c>
      <c r="G12" s="211">
        <v>2.44</v>
      </c>
      <c r="H12" s="206">
        <f t="shared" si="0"/>
        <v>10.399999999999999</v>
      </c>
      <c r="I12" s="11"/>
    </row>
    <row r="13" spans="1:9" ht="18" customHeight="1" thickBot="1">
      <c r="A13" s="43" t="s">
        <v>54</v>
      </c>
      <c r="B13" s="212">
        <v>56.78</v>
      </c>
      <c r="C13" s="212">
        <v>8.19</v>
      </c>
      <c r="D13" s="212">
        <v>4.26</v>
      </c>
      <c r="E13" s="212">
        <v>6.54</v>
      </c>
      <c r="F13" s="212">
        <v>11.69</v>
      </c>
      <c r="G13" s="212">
        <v>1.98</v>
      </c>
      <c r="H13" s="399">
        <f t="shared" si="0"/>
        <v>24.120000000000005</v>
      </c>
      <c r="I13" s="11"/>
    </row>
  </sheetData>
  <sheetProtection/>
  <printOptions/>
  <pageMargins left="0.75" right="0.75" top="1" bottom="1" header="0.512" footer="0.512"/>
  <pageSetup horizontalDpi="600" verticalDpi="600" orientation="portrait" paperSize="9" scale="97" r:id="rId1"/>
  <headerFooter alignWithMargins="0">
    <oddFooter>&amp;C-3-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4"/>
  <sheetViews>
    <sheetView view="pageBreakPreview" zoomScaleSheetLayoutView="100" zoomScalePageLayoutView="0" workbookViewId="0" topLeftCell="A1">
      <selection activeCell="A25" sqref="A25"/>
    </sheetView>
  </sheetViews>
  <sheetFormatPr defaultColWidth="8.796875" defaultRowHeight="12.75"/>
  <cols>
    <col min="1" max="1" width="9.3984375" style="0" customWidth="1"/>
    <col min="2" max="2" width="6.69921875" style="0" customWidth="1"/>
    <col min="3" max="6" width="6.3984375" style="0" customWidth="1"/>
    <col min="7" max="7" width="6.69921875" style="0" customWidth="1"/>
    <col min="8" max="14" width="6.3984375" style="0" customWidth="1"/>
  </cols>
  <sheetData>
    <row r="1" spans="1:14" ht="18" customHeight="1" thickBot="1">
      <c r="A1" s="6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2" t="s">
        <v>356</v>
      </c>
    </row>
    <row r="2" spans="1:15" s="6" customFormat="1" ht="120" customHeight="1">
      <c r="A2" s="42"/>
      <c r="B2" s="74" t="s">
        <v>90</v>
      </c>
      <c r="C2" s="75" t="s">
        <v>69</v>
      </c>
      <c r="D2" s="75" t="s">
        <v>70</v>
      </c>
      <c r="E2" s="75" t="s">
        <v>91</v>
      </c>
      <c r="F2" s="75" t="s">
        <v>92</v>
      </c>
      <c r="G2" s="76" t="s">
        <v>71</v>
      </c>
      <c r="H2" s="76" t="s">
        <v>93</v>
      </c>
      <c r="I2" s="74" t="s">
        <v>94</v>
      </c>
      <c r="J2" s="76" t="s">
        <v>95</v>
      </c>
      <c r="K2" s="76" t="s">
        <v>96</v>
      </c>
      <c r="L2" s="74" t="s">
        <v>97</v>
      </c>
      <c r="M2" s="76" t="s">
        <v>98</v>
      </c>
      <c r="N2" s="77" t="s">
        <v>99</v>
      </c>
      <c r="O2" s="7"/>
    </row>
    <row r="3" spans="1:15" ht="18" customHeight="1">
      <c r="A3" s="41" t="s">
        <v>52</v>
      </c>
      <c r="B3" s="214">
        <f>SUM(C3:N3)</f>
        <v>5796</v>
      </c>
      <c r="C3" s="214">
        <v>299</v>
      </c>
      <c r="D3" s="207" t="s">
        <v>359</v>
      </c>
      <c r="E3" s="214">
        <v>821</v>
      </c>
      <c r="F3" s="214">
        <v>89</v>
      </c>
      <c r="G3" s="214">
        <v>1917</v>
      </c>
      <c r="H3" s="214">
        <v>57</v>
      </c>
      <c r="I3" s="214">
        <v>126</v>
      </c>
      <c r="J3" s="214">
        <v>340</v>
      </c>
      <c r="K3" s="214">
        <v>231</v>
      </c>
      <c r="L3" s="214">
        <v>943</v>
      </c>
      <c r="M3" s="214">
        <v>707</v>
      </c>
      <c r="N3" s="215">
        <v>266</v>
      </c>
      <c r="O3" s="15"/>
    </row>
    <row r="4" spans="1:15" ht="18" customHeight="1">
      <c r="A4" s="38" t="s">
        <v>64</v>
      </c>
      <c r="B4" s="207">
        <f aca="true" t="shared" si="0" ref="B4:B12">SUM(C4:N4)</f>
        <v>2117</v>
      </c>
      <c r="C4" s="207">
        <v>75</v>
      </c>
      <c r="D4" s="207" t="s">
        <v>382</v>
      </c>
      <c r="E4" s="207">
        <v>256</v>
      </c>
      <c r="F4" s="207">
        <v>29</v>
      </c>
      <c r="G4" s="207">
        <v>499</v>
      </c>
      <c r="H4" s="207">
        <v>19</v>
      </c>
      <c r="I4" s="207">
        <v>33</v>
      </c>
      <c r="J4" s="207">
        <v>111</v>
      </c>
      <c r="K4" s="207">
        <v>18</v>
      </c>
      <c r="L4" s="207">
        <v>390</v>
      </c>
      <c r="M4" s="207">
        <v>25</v>
      </c>
      <c r="N4" s="216">
        <v>662</v>
      </c>
      <c r="O4" s="15"/>
    </row>
    <row r="5" spans="1:15" ht="18" customHeight="1">
      <c r="A5" s="38" t="s">
        <v>58</v>
      </c>
      <c r="B5" s="207">
        <f t="shared" si="0"/>
        <v>2347</v>
      </c>
      <c r="C5" s="207">
        <v>101</v>
      </c>
      <c r="D5" s="207" t="s">
        <v>397</v>
      </c>
      <c r="E5" s="207">
        <v>571</v>
      </c>
      <c r="F5" s="207">
        <v>56</v>
      </c>
      <c r="G5" s="207">
        <v>727</v>
      </c>
      <c r="H5" s="207">
        <v>141</v>
      </c>
      <c r="I5" s="207" t="s">
        <v>397</v>
      </c>
      <c r="J5" s="207">
        <v>98</v>
      </c>
      <c r="K5" s="207">
        <v>85</v>
      </c>
      <c r="L5" s="207">
        <v>171</v>
      </c>
      <c r="M5" s="207">
        <v>346</v>
      </c>
      <c r="N5" s="216">
        <v>51</v>
      </c>
      <c r="O5" s="15"/>
    </row>
    <row r="6" spans="1:15" ht="18" customHeight="1">
      <c r="A6" s="38" t="s">
        <v>68</v>
      </c>
      <c r="B6" s="446">
        <v>5215</v>
      </c>
      <c r="C6" s="207">
        <v>1149</v>
      </c>
      <c r="D6" s="207">
        <v>32</v>
      </c>
      <c r="E6" s="207">
        <v>945</v>
      </c>
      <c r="F6" s="207">
        <v>83</v>
      </c>
      <c r="G6" s="207">
        <v>1153</v>
      </c>
      <c r="H6" s="207">
        <v>101</v>
      </c>
      <c r="I6" s="207">
        <v>45</v>
      </c>
      <c r="J6" s="207">
        <v>145</v>
      </c>
      <c r="K6" s="207">
        <v>108</v>
      </c>
      <c r="L6" s="207">
        <v>370</v>
      </c>
      <c r="M6" s="207">
        <v>191</v>
      </c>
      <c r="N6" s="216">
        <v>894</v>
      </c>
      <c r="O6" s="458"/>
    </row>
    <row r="7" spans="1:15" ht="18" customHeight="1">
      <c r="A7" s="38" t="s">
        <v>51</v>
      </c>
      <c r="B7" s="207">
        <f t="shared" si="0"/>
        <v>2154</v>
      </c>
      <c r="C7" s="207">
        <v>119</v>
      </c>
      <c r="D7" s="207">
        <v>0</v>
      </c>
      <c r="E7" s="207">
        <v>416</v>
      </c>
      <c r="F7" s="207">
        <v>29</v>
      </c>
      <c r="G7" s="207">
        <v>563</v>
      </c>
      <c r="H7" s="207">
        <v>0</v>
      </c>
      <c r="I7" s="207">
        <v>108</v>
      </c>
      <c r="J7" s="207">
        <v>113</v>
      </c>
      <c r="K7" s="207">
        <v>119</v>
      </c>
      <c r="L7" s="207">
        <v>107</v>
      </c>
      <c r="M7" s="207">
        <v>364</v>
      </c>
      <c r="N7" s="216">
        <v>216</v>
      </c>
      <c r="O7" s="15"/>
    </row>
    <row r="8" spans="1:15" ht="18" customHeight="1">
      <c r="A8" s="39" t="s">
        <v>59</v>
      </c>
      <c r="B8" s="207">
        <f t="shared" si="0"/>
        <v>2831.6</v>
      </c>
      <c r="C8" s="207">
        <v>80.3</v>
      </c>
      <c r="D8" s="207">
        <v>73</v>
      </c>
      <c r="E8" s="207">
        <v>402</v>
      </c>
      <c r="F8" s="207">
        <v>35</v>
      </c>
      <c r="G8" s="207">
        <v>994</v>
      </c>
      <c r="H8" s="207">
        <v>70</v>
      </c>
      <c r="I8" s="207">
        <v>149</v>
      </c>
      <c r="J8" s="207">
        <v>94.3</v>
      </c>
      <c r="K8" s="207">
        <v>63</v>
      </c>
      <c r="L8" s="207">
        <v>327</v>
      </c>
      <c r="M8" s="207">
        <v>338</v>
      </c>
      <c r="N8" s="216">
        <v>206</v>
      </c>
      <c r="O8" s="15"/>
    </row>
    <row r="9" spans="1:15" ht="18" customHeight="1">
      <c r="A9" s="38" t="s">
        <v>56</v>
      </c>
      <c r="B9" s="446">
        <f t="shared" si="0"/>
        <v>1081</v>
      </c>
      <c r="C9" s="446">
        <v>75</v>
      </c>
      <c r="D9" s="446">
        <v>0</v>
      </c>
      <c r="E9" s="446">
        <v>279</v>
      </c>
      <c r="F9" s="446">
        <v>7</v>
      </c>
      <c r="G9" s="446">
        <v>493</v>
      </c>
      <c r="H9" s="446">
        <v>15</v>
      </c>
      <c r="I9" s="446">
        <v>13</v>
      </c>
      <c r="J9" s="446">
        <v>26</v>
      </c>
      <c r="K9" s="446">
        <v>26</v>
      </c>
      <c r="L9" s="446">
        <v>58</v>
      </c>
      <c r="M9" s="446">
        <v>89</v>
      </c>
      <c r="N9" s="447">
        <v>0</v>
      </c>
      <c r="O9" s="15"/>
    </row>
    <row r="10" spans="1:15" ht="18" customHeight="1">
      <c r="A10" s="38" t="s">
        <v>55</v>
      </c>
      <c r="B10" s="207">
        <f t="shared" si="0"/>
        <v>1019</v>
      </c>
      <c r="C10" s="207">
        <v>3</v>
      </c>
      <c r="D10" s="207">
        <v>0</v>
      </c>
      <c r="E10" s="207">
        <v>128</v>
      </c>
      <c r="F10" s="207">
        <v>6</v>
      </c>
      <c r="G10" s="207">
        <v>259</v>
      </c>
      <c r="H10" s="207">
        <v>27</v>
      </c>
      <c r="I10" s="207">
        <v>19</v>
      </c>
      <c r="J10" s="207">
        <v>19</v>
      </c>
      <c r="K10" s="207">
        <v>7</v>
      </c>
      <c r="L10" s="207">
        <v>330</v>
      </c>
      <c r="M10" s="207">
        <v>69</v>
      </c>
      <c r="N10" s="216">
        <v>152</v>
      </c>
      <c r="O10" s="15"/>
    </row>
    <row r="11" spans="1:14" ht="18" customHeight="1">
      <c r="A11" s="39" t="s">
        <v>167</v>
      </c>
      <c r="B11" s="207">
        <f t="shared" si="0"/>
        <v>1057</v>
      </c>
      <c r="C11" s="207">
        <v>296</v>
      </c>
      <c r="D11" s="207">
        <v>19</v>
      </c>
      <c r="E11" s="207">
        <v>103</v>
      </c>
      <c r="F11" s="207">
        <v>31</v>
      </c>
      <c r="G11" s="207">
        <v>112</v>
      </c>
      <c r="H11" s="207">
        <v>42</v>
      </c>
      <c r="I11" s="207">
        <v>17</v>
      </c>
      <c r="J11" s="207">
        <v>34</v>
      </c>
      <c r="K11" s="207">
        <v>0</v>
      </c>
      <c r="L11" s="207">
        <v>12</v>
      </c>
      <c r="M11" s="207">
        <v>149</v>
      </c>
      <c r="N11" s="216">
        <v>242</v>
      </c>
    </row>
    <row r="12" spans="1:15" ht="18" customHeight="1" thickBot="1">
      <c r="A12" s="43" t="s">
        <v>54</v>
      </c>
      <c r="B12" s="237">
        <f t="shared" si="0"/>
        <v>613</v>
      </c>
      <c r="C12" s="217">
        <v>39</v>
      </c>
      <c r="D12" s="452" t="s">
        <v>382</v>
      </c>
      <c r="E12" s="217">
        <v>111</v>
      </c>
      <c r="F12" s="452" t="s">
        <v>382</v>
      </c>
      <c r="G12" s="217">
        <v>170</v>
      </c>
      <c r="H12" s="217">
        <v>38</v>
      </c>
      <c r="I12" s="452" t="s">
        <v>382</v>
      </c>
      <c r="J12" s="217">
        <v>39</v>
      </c>
      <c r="K12" s="217">
        <v>29</v>
      </c>
      <c r="L12" s="217">
        <v>29</v>
      </c>
      <c r="M12" s="217">
        <v>79</v>
      </c>
      <c r="N12" s="218">
        <v>79</v>
      </c>
      <c r="O12" s="15"/>
    </row>
    <row r="13" spans="1:14" ht="18" customHeight="1">
      <c r="A13" t="s">
        <v>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ht="12.75">
      <c r="A14" s="161"/>
    </row>
  </sheetData>
  <sheetProtection/>
  <printOptions/>
  <pageMargins left="0.75" right="0.75" top="1" bottom="1" header="0.512" footer="0.51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2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2.75"/>
  <cols>
    <col min="1" max="1" width="9.69921875" style="0" customWidth="1"/>
    <col min="2" max="8" width="11.69921875" style="0" customWidth="1"/>
  </cols>
  <sheetData>
    <row r="1" s="5" customFormat="1" ht="18" customHeight="1">
      <c r="A1" s="70" t="s">
        <v>142</v>
      </c>
    </row>
    <row r="2" spans="1:8" ht="18" customHeight="1" thickBot="1">
      <c r="A2" s="6" t="s">
        <v>100</v>
      </c>
      <c r="B2" s="73"/>
      <c r="C2" s="73"/>
      <c r="D2" s="73"/>
      <c r="E2" s="73"/>
      <c r="F2" s="73"/>
      <c r="G2" s="73"/>
      <c r="H2" s="2" t="s">
        <v>357</v>
      </c>
    </row>
    <row r="3" spans="1:8" s="6" customFormat="1" ht="18" customHeight="1">
      <c r="A3" s="479"/>
      <c r="B3" s="476" t="s">
        <v>101</v>
      </c>
      <c r="C3" s="474" t="s">
        <v>102</v>
      </c>
      <c r="D3" s="475"/>
      <c r="E3" s="475"/>
      <c r="F3" s="475"/>
      <c r="G3" s="475"/>
      <c r="H3" s="475"/>
    </row>
    <row r="4" spans="1:8" s="6" customFormat="1" ht="18" customHeight="1">
      <c r="A4" s="480"/>
      <c r="B4" s="477"/>
      <c r="C4" s="482" t="s">
        <v>103</v>
      </c>
      <c r="D4" s="483" t="s">
        <v>104</v>
      </c>
      <c r="E4" s="484"/>
      <c r="F4" s="483" t="s">
        <v>105</v>
      </c>
      <c r="G4" s="485"/>
      <c r="H4" s="485"/>
    </row>
    <row r="5" spans="1:8" s="6" customFormat="1" ht="18" customHeight="1">
      <c r="A5" s="481"/>
      <c r="B5" s="478"/>
      <c r="C5" s="478"/>
      <c r="D5" s="79" t="s">
        <v>106</v>
      </c>
      <c r="E5" s="79" t="s">
        <v>107</v>
      </c>
      <c r="F5" s="79" t="s">
        <v>108</v>
      </c>
      <c r="G5" s="79" t="s">
        <v>50</v>
      </c>
      <c r="H5" s="78" t="s">
        <v>109</v>
      </c>
    </row>
    <row r="6" spans="1:9" ht="18" customHeight="1">
      <c r="A6" s="41" t="s">
        <v>52</v>
      </c>
      <c r="B6" s="219">
        <v>151799</v>
      </c>
      <c r="C6" s="219">
        <f>SUM(D6:E6)</f>
        <v>379918</v>
      </c>
      <c r="D6" s="219">
        <v>191910</v>
      </c>
      <c r="E6" s="219">
        <v>188008</v>
      </c>
      <c r="F6" s="219">
        <v>57272</v>
      </c>
      <c r="G6" s="219">
        <v>243983</v>
      </c>
      <c r="H6" s="220">
        <v>78663</v>
      </c>
      <c r="I6" s="4"/>
    </row>
    <row r="7" spans="1:9" ht="18" customHeight="1">
      <c r="A7" s="38" t="s">
        <v>57</v>
      </c>
      <c r="B7" s="221">
        <v>26637</v>
      </c>
      <c r="C7" s="221">
        <f aca="true" t="shared" si="0" ref="C7:C15">SUM(D7:E7)</f>
        <v>71871</v>
      </c>
      <c r="D7" s="221">
        <v>36715</v>
      </c>
      <c r="E7" s="221">
        <v>35156</v>
      </c>
      <c r="F7" s="221">
        <v>10593</v>
      </c>
      <c r="G7" s="221">
        <v>45554</v>
      </c>
      <c r="H7" s="222">
        <v>15724</v>
      </c>
      <c r="I7" s="4"/>
    </row>
    <row r="8" spans="1:9" ht="18" customHeight="1">
      <c r="A8" s="38" t="s">
        <v>58</v>
      </c>
      <c r="B8" s="223">
        <v>62384</v>
      </c>
      <c r="C8" s="221">
        <v>148582</v>
      </c>
      <c r="D8" s="221">
        <v>78011</v>
      </c>
      <c r="E8" s="221">
        <v>70571</v>
      </c>
      <c r="F8" s="221">
        <v>22369</v>
      </c>
      <c r="G8" s="221">
        <v>99103</v>
      </c>
      <c r="H8" s="222">
        <v>27110</v>
      </c>
      <c r="I8" s="4"/>
    </row>
    <row r="9" spans="1:9" ht="18" customHeight="1">
      <c r="A9" s="38" t="s">
        <v>68</v>
      </c>
      <c r="B9" s="221">
        <v>170117</v>
      </c>
      <c r="C9" s="221">
        <f t="shared" si="0"/>
        <v>422181</v>
      </c>
      <c r="D9" s="221">
        <v>219744</v>
      </c>
      <c r="E9" s="221">
        <v>202437</v>
      </c>
      <c r="F9" s="221">
        <v>60033</v>
      </c>
      <c r="G9" s="221">
        <v>274153</v>
      </c>
      <c r="H9" s="222">
        <v>87995</v>
      </c>
      <c r="I9" s="4"/>
    </row>
    <row r="10" spans="1:9" ht="18" customHeight="1">
      <c r="A10" s="38" t="s">
        <v>51</v>
      </c>
      <c r="B10" s="221">
        <v>71238</v>
      </c>
      <c r="C10" s="221">
        <f t="shared" si="0"/>
        <v>184780</v>
      </c>
      <c r="D10" s="221">
        <v>94710</v>
      </c>
      <c r="E10" s="221">
        <v>90070</v>
      </c>
      <c r="F10" s="221">
        <v>29541</v>
      </c>
      <c r="G10" s="221">
        <v>120335</v>
      </c>
      <c r="H10" s="222">
        <v>34904</v>
      </c>
      <c r="I10" s="4"/>
    </row>
    <row r="11" spans="1:9" ht="18" customHeight="1">
      <c r="A11" s="39" t="s">
        <v>59</v>
      </c>
      <c r="B11" s="221">
        <v>59627</v>
      </c>
      <c r="C11" s="221">
        <f t="shared" si="0"/>
        <v>170166</v>
      </c>
      <c r="D11" s="221">
        <v>85663</v>
      </c>
      <c r="E11" s="221">
        <v>84503</v>
      </c>
      <c r="F11" s="221">
        <v>24862</v>
      </c>
      <c r="G11" s="221">
        <v>106099</v>
      </c>
      <c r="H11" s="222">
        <v>39205</v>
      </c>
      <c r="I11" s="4"/>
    </row>
    <row r="12" spans="1:9" ht="18" customHeight="1">
      <c r="A12" s="38" t="s">
        <v>56</v>
      </c>
      <c r="B12" s="221">
        <v>30283</v>
      </c>
      <c r="C12" s="221">
        <f t="shared" si="0"/>
        <v>70671</v>
      </c>
      <c r="D12" s="221">
        <v>37083</v>
      </c>
      <c r="E12" s="221">
        <v>33588</v>
      </c>
      <c r="F12" s="221">
        <v>10548</v>
      </c>
      <c r="G12" s="221">
        <v>47047</v>
      </c>
      <c r="H12" s="222">
        <v>13075</v>
      </c>
      <c r="I12" s="4"/>
    </row>
    <row r="13" spans="1:9" ht="18" customHeight="1">
      <c r="A13" s="38" t="s">
        <v>55</v>
      </c>
      <c r="B13" s="221">
        <v>18105</v>
      </c>
      <c r="C13" s="221">
        <f t="shared" si="0"/>
        <v>46301</v>
      </c>
      <c r="D13" s="221">
        <v>23967</v>
      </c>
      <c r="E13" s="221">
        <v>22334</v>
      </c>
      <c r="F13" s="221">
        <v>7609</v>
      </c>
      <c r="G13" s="221">
        <v>30122</v>
      </c>
      <c r="H13" s="222">
        <v>8570</v>
      </c>
      <c r="I13" s="4"/>
    </row>
    <row r="14" spans="1:9" s="9" customFormat="1" ht="20.25" customHeight="1">
      <c r="A14" s="134" t="s">
        <v>167</v>
      </c>
      <c r="B14" s="224">
        <v>22440</v>
      </c>
      <c r="C14" s="221">
        <f t="shared" si="0"/>
        <v>59616</v>
      </c>
      <c r="D14" s="224">
        <v>30584</v>
      </c>
      <c r="E14" s="224">
        <v>29032</v>
      </c>
      <c r="F14" s="224">
        <v>10583</v>
      </c>
      <c r="G14" s="224">
        <v>39406</v>
      </c>
      <c r="H14" s="225">
        <v>9627</v>
      </c>
      <c r="I14" s="10"/>
    </row>
    <row r="15" spans="1:9" ht="18" customHeight="1">
      <c r="A15" s="133" t="s">
        <v>54</v>
      </c>
      <c r="B15" s="226">
        <v>13913</v>
      </c>
      <c r="C15" s="227">
        <f t="shared" si="0"/>
        <v>39332</v>
      </c>
      <c r="D15" s="226">
        <v>19798</v>
      </c>
      <c r="E15" s="226">
        <v>19534</v>
      </c>
      <c r="F15" s="226">
        <v>6772</v>
      </c>
      <c r="G15" s="226">
        <v>24925</v>
      </c>
      <c r="H15" s="228">
        <v>7635</v>
      </c>
      <c r="I15" s="4"/>
    </row>
    <row r="16" spans="1:8" ht="21" customHeight="1" thickBot="1">
      <c r="A16" s="179" t="s">
        <v>147</v>
      </c>
      <c r="B16" s="177">
        <f>SUM(B6:B15)</f>
        <v>626543</v>
      </c>
      <c r="C16" s="177">
        <f aca="true" t="shared" si="1" ref="C16:H16">SUM(C6:C15)</f>
        <v>1593418</v>
      </c>
      <c r="D16" s="177">
        <f t="shared" si="1"/>
        <v>818185</v>
      </c>
      <c r="E16" s="177">
        <f t="shared" si="1"/>
        <v>775233</v>
      </c>
      <c r="F16" s="177">
        <f t="shared" si="1"/>
        <v>240182</v>
      </c>
      <c r="G16" s="177">
        <f t="shared" si="1"/>
        <v>1030727</v>
      </c>
      <c r="H16" s="178">
        <f t="shared" si="1"/>
        <v>322508</v>
      </c>
    </row>
    <row r="21" ht="12.75">
      <c r="G21" s="20"/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&amp;C-4-</oddFooter>
  </headerFooter>
  <colBreaks count="1" manualBreakCount="1">
    <brk id="8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2:I14"/>
  <sheetViews>
    <sheetView showGridLines="0" zoomScaleSheetLayoutView="100" zoomScalePageLayoutView="0" workbookViewId="0" topLeftCell="A1">
      <selection activeCell="J25" sqref="J25"/>
    </sheetView>
  </sheetViews>
  <sheetFormatPr defaultColWidth="8.796875" defaultRowHeight="12.75"/>
  <cols>
    <col min="1" max="1" width="12.3984375" style="119" customWidth="1"/>
    <col min="2" max="8" width="11.69921875" style="119" customWidth="1"/>
    <col min="9" max="16384" width="9.09765625" style="119" customWidth="1"/>
  </cols>
  <sheetData>
    <row r="2" spans="1:8" ht="18" customHeight="1" thickBot="1">
      <c r="A2" s="32" t="s">
        <v>188</v>
      </c>
      <c r="B2" s="124"/>
      <c r="C2" s="124"/>
      <c r="D2" s="124"/>
      <c r="E2" s="124"/>
      <c r="F2" s="124"/>
      <c r="G2" s="124"/>
      <c r="H2" s="291" t="s">
        <v>394</v>
      </c>
    </row>
    <row r="3" spans="1:8" s="120" customFormat="1" ht="18" customHeight="1">
      <c r="A3" s="187"/>
      <c r="B3" s="183" t="s">
        <v>163</v>
      </c>
      <c r="C3" s="183" t="s">
        <v>189</v>
      </c>
      <c r="D3" s="183" t="s">
        <v>148</v>
      </c>
      <c r="E3" s="183" t="s">
        <v>149</v>
      </c>
      <c r="F3" s="183" t="s">
        <v>190</v>
      </c>
      <c r="G3" s="183" t="s">
        <v>191</v>
      </c>
      <c r="H3" s="184" t="s">
        <v>150</v>
      </c>
    </row>
    <row r="4" spans="1:9" ht="18.75" customHeight="1">
      <c r="A4" s="188" t="s">
        <v>52</v>
      </c>
      <c r="B4" s="236">
        <f>SUM(C4:H4)</f>
        <v>8470</v>
      </c>
      <c r="C4" s="190">
        <v>2685</v>
      </c>
      <c r="D4" s="190">
        <v>1452</v>
      </c>
      <c r="E4" s="190">
        <v>1639</v>
      </c>
      <c r="F4" s="190">
        <v>1551</v>
      </c>
      <c r="G4" s="190">
        <v>125</v>
      </c>
      <c r="H4" s="191">
        <v>1018</v>
      </c>
      <c r="I4" s="121"/>
    </row>
    <row r="5" spans="1:9" ht="18.75" customHeight="1">
      <c r="A5" s="182" t="s">
        <v>57</v>
      </c>
      <c r="B5" s="196">
        <f aca="true" t="shared" si="0" ref="B5:B13">SUM(C5:H5)</f>
        <v>3008</v>
      </c>
      <c r="C5" s="192">
        <v>1557</v>
      </c>
      <c r="D5" s="192">
        <v>83</v>
      </c>
      <c r="E5" s="192">
        <v>362</v>
      </c>
      <c r="F5" s="192">
        <v>343</v>
      </c>
      <c r="G5" s="192">
        <v>140</v>
      </c>
      <c r="H5" s="193">
        <v>523</v>
      </c>
      <c r="I5" s="121"/>
    </row>
    <row r="6" spans="1:9" ht="18.75" customHeight="1">
      <c r="A6" s="182" t="s">
        <v>58</v>
      </c>
      <c r="B6" s="196">
        <f t="shared" si="0"/>
        <v>3588</v>
      </c>
      <c r="C6" s="192">
        <v>701</v>
      </c>
      <c r="D6" s="192">
        <v>330</v>
      </c>
      <c r="E6" s="192">
        <v>886</v>
      </c>
      <c r="F6" s="192">
        <v>994</v>
      </c>
      <c r="G6" s="192">
        <v>51</v>
      </c>
      <c r="H6" s="193">
        <v>626</v>
      </c>
      <c r="I6" s="121"/>
    </row>
    <row r="7" spans="1:9" ht="18.75" customHeight="1">
      <c r="A7" s="185" t="s">
        <v>68</v>
      </c>
      <c r="B7" s="196">
        <f t="shared" si="0"/>
        <v>13377</v>
      </c>
      <c r="C7" s="194">
        <v>5120</v>
      </c>
      <c r="D7" s="194">
        <v>1316</v>
      </c>
      <c r="E7" s="194">
        <v>2674</v>
      </c>
      <c r="F7" s="194">
        <v>1381</v>
      </c>
      <c r="G7" s="194">
        <v>679</v>
      </c>
      <c r="H7" s="195">
        <v>2207</v>
      </c>
      <c r="I7" s="121"/>
    </row>
    <row r="8" spans="1:9" ht="18.75" customHeight="1">
      <c r="A8" s="182" t="s">
        <v>51</v>
      </c>
      <c r="B8" s="196">
        <f t="shared" si="0"/>
        <v>5544</v>
      </c>
      <c r="C8" s="194">
        <v>1802</v>
      </c>
      <c r="D8" s="192">
        <v>336</v>
      </c>
      <c r="E8" s="192">
        <v>1003</v>
      </c>
      <c r="F8" s="192">
        <v>1481</v>
      </c>
      <c r="G8" s="192">
        <v>112</v>
      </c>
      <c r="H8" s="193">
        <v>810</v>
      </c>
      <c r="I8" s="121"/>
    </row>
    <row r="9" spans="1:9" ht="18.75" customHeight="1">
      <c r="A9" s="182" t="s">
        <v>59</v>
      </c>
      <c r="B9" s="196">
        <f t="shared" si="0"/>
        <v>5832</v>
      </c>
      <c r="C9" s="192">
        <v>2320</v>
      </c>
      <c r="D9" s="192">
        <v>309</v>
      </c>
      <c r="E9" s="192">
        <v>770</v>
      </c>
      <c r="F9" s="192">
        <v>887</v>
      </c>
      <c r="G9" s="192">
        <v>386</v>
      </c>
      <c r="H9" s="193">
        <v>1160</v>
      </c>
      <c r="I9" s="121"/>
    </row>
    <row r="10" spans="1:9" ht="18.75" customHeight="1">
      <c r="A10" s="182" t="s">
        <v>56</v>
      </c>
      <c r="B10" s="196">
        <f t="shared" si="0"/>
        <v>4025</v>
      </c>
      <c r="C10" s="192">
        <v>2297</v>
      </c>
      <c r="D10" s="192">
        <v>128</v>
      </c>
      <c r="E10" s="192">
        <v>479</v>
      </c>
      <c r="F10" s="192">
        <v>454</v>
      </c>
      <c r="G10" s="192">
        <v>207</v>
      </c>
      <c r="H10" s="193">
        <v>460</v>
      </c>
      <c r="I10" s="121"/>
    </row>
    <row r="11" spans="1:9" ht="18.75" customHeight="1">
      <c r="A11" s="182" t="s">
        <v>55</v>
      </c>
      <c r="B11" s="196">
        <f t="shared" si="0"/>
        <v>2271</v>
      </c>
      <c r="C11" s="192">
        <v>1272</v>
      </c>
      <c r="D11" s="192">
        <v>146</v>
      </c>
      <c r="E11" s="192">
        <v>241</v>
      </c>
      <c r="F11" s="192">
        <v>233</v>
      </c>
      <c r="G11" s="192">
        <v>76</v>
      </c>
      <c r="H11" s="193">
        <v>303</v>
      </c>
      <c r="I11" s="121"/>
    </row>
    <row r="12" spans="1:9" s="118" customFormat="1" ht="18.75" customHeight="1">
      <c r="A12" s="186" t="s">
        <v>167</v>
      </c>
      <c r="B12" s="196">
        <f t="shared" si="0"/>
        <v>1495</v>
      </c>
      <c r="C12" s="192">
        <v>475</v>
      </c>
      <c r="D12" s="196">
        <v>135</v>
      </c>
      <c r="E12" s="196">
        <v>353</v>
      </c>
      <c r="F12" s="196">
        <v>227</v>
      </c>
      <c r="G12" s="196">
        <v>36</v>
      </c>
      <c r="H12" s="193">
        <v>269</v>
      </c>
      <c r="I12" s="122"/>
    </row>
    <row r="13" spans="1:9" ht="18.75" customHeight="1">
      <c r="A13" s="182" t="s">
        <v>54</v>
      </c>
      <c r="B13" s="439">
        <f t="shared" si="0"/>
        <v>704</v>
      </c>
      <c r="C13" s="192">
        <v>167</v>
      </c>
      <c r="D13" s="196">
        <v>26</v>
      </c>
      <c r="E13" s="196">
        <v>139</v>
      </c>
      <c r="F13" s="196">
        <v>179</v>
      </c>
      <c r="G13" s="196">
        <v>18</v>
      </c>
      <c r="H13" s="193">
        <v>175</v>
      </c>
      <c r="I13" s="121"/>
    </row>
    <row r="14" spans="1:8" s="123" customFormat="1" ht="18.75" customHeight="1" thickBot="1">
      <c r="A14" s="189" t="s">
        <v>147</v>
      </c>
      <c r="B14" s="229">
        <f>SUM(B4:B13)</f>
        <v>48314</v>
      </c>
      <c r="C14" s="229">
        <f aca="true" t="shared" si="1" ref="C14:H14">SUM(C4:C13)</f>
        <v>18396</v>
      </c>
      <c r="D14" s="229">
        <f t="shared" si="1"/>
        <v>4261</v>
      </c>
      <c r="E14" s="229">
        <f t="shared" si="1"/>
        <v>8546</v>
      </c>
      <c r="F14" s="229">
        <f t="shared" si="1"/>
        <v>7730</v>
      </c>
      <c r="G14" s="229">
        <f t="shared" si="1"/>
        <v>1830</v>
      </c>
      <c r="H14" s="229">
        <f t="shared" si="1"/>
        <v>7551</v>
      </c>
    </row>
  </sheetData>
  <sheetProtection/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L44"/>
  <sheetViews>
    <sheetView view="pageBreakPreview" zoomScale="85" zoomScaleSheetLayoutView="85" zoomScalePageLayoutView="0" workbookViewId="0" topLeftCell="A22">
      <selection activeCell="F27" sqref="F27:H27"/>
    </sheetView>
  </sheetViews>
  <sheetFormatPr defaultColWidth="8.796875" defaultRowHeight="12.75"/>
  <cols>
    <col min="1" max="1" width="7.69921875" style="230" customWidth="1"/>
    <col min="2" max="2" width="9.09765625" style="230" customWidth="1"/>
    <col min="3" max="7" width="9.3984375" style="230" bestFit="1" customWidth="1"/>
    <col min="8" max="8" width="10.09765625" style="230" customWidth="1"/>
    <col min="9" max="9" width="10" style="230" bestFit="1" customWidth="1"/>
    <col min="10" max="10" width="9.3984375" style="230" bestFit="1" customWidth="1"/>
    <col min="11" max="16384" width="9.09765625" style="230" customWidth="1"/>
  </cols>
  <sheetData>
    <row r="1" spans="1:10" ht="18" customHeight="1" thickBot="1">
      <c r="A1" s="21" t="s">
        <v>151</v>
      </c>
      <c r="J1" s="213" t="s">
        <v>235</v>
      </c>
    </row>
    <row r="2" spans="1:10" s="21" customFormat="1" ht="20.25" customHeight="1">
      <c r="A2" s="494"/>
      <c r="B2" s="491" t="s">
        <v>110</v>
      </c>
      <c r="C2" s="491" t="s">
        <v>111</v>
      </c>
      <c r="D2" s="491"/>
      <c r="E2" s="491"/>
      <c r="F2" s="491" t="s">
        <v>112</v>
      </c>
      <c r="G2" s="491"/>
      <c r="H2" s="491"/>
      <c r="I2" s="492"/>
      <c r="J2" s="492" t="s">
        <v>113</v>
      </c>
    </row>
    <row r="3" spans="1:10" s="21" customFormat="1" ht="30" customHeight="1">
      <c r="A3" s="495"/>
      <c r="B3" s="496"/>
      <c r="C3" s="81" t="s">
        <v>114</v>
      </c>
      <c r="D3" s="81" t="s">
        <v>115</v>
      </c>
      <c r="E3" s="82" t="s">
        <v>116</v>
      </c>
      <c r="F3" s="81" t="s">
        <v>117</v>
      </c>
      <c r="G3" s="81" t="s">
        <v>118</v>
      </c>
      <c r="H3" s="82" t="s">
        <v>165</v>
      </c>
      <c r="I3" s="83" t="s">
        <v>116</v>
      </c>
      <c r="J3" s="493"/>
    </row>
    <row r="4" spans="1:12" ht="18" customHeight="1">
      <c r="A4" s="486" t="s">
        <v>62</v>
      </c>
      <c r="B4" s="231" t="s">
        <v>76</v>
      </c>
      <c r="C4" s="317">
        <v>3873</v>
      </c>
      <c r="D4" s="317">
        <v>2026</v>
      </c>
      <c r="E4" s="308">
        <f aca="true" t="shared" si="0" ref="E4:E25">C4-D4</f>
        <v>1847</v>
      </c>
      <c r="F4" s="317">
        <v>14998</v>
      </c>
      <c r="G4" s="317">
        <v>13474</v>
      </c>
      <c r="H4" s="318">
        <v>-7</v>
      </c>
      <c r="I4" s="309">
        <f>F4-G4+H4</f>
        <v>1517</v>
      </c>
      <c r="J4" s="309">
        <f aca="true" t="shared" si="1" ref="J4:J17">E4+I4</f>
        <v>3364</v>
      </c>
      <c r="L4" s="232"/>
    </row>
    <row r="5" spans="1:10" ht="18" customHeight="1">
      <c r="A5" s="489"/>
      <c r="B5" s="231" t="s">
        <v>77</v>
      </c>
      <c r="C5" s="317">
        <v>3736</v>
      </c>
      <c r="D5" s="317">
        <v>2459</v>
      </c>
      <c r="E5" s="308">
        <f t="shared" si="0"/>
        <v>1277</v>
      </c>
      <c r="F5" s="317">
        <v>17840</v>
      </c>
      <c r="G5" s="317">
        <v>16116</v>
      </c>
      <c r="H5" s="317">
        <v>145</v>
      </c>
      <c r="I5" s="309">
        <f aca="true" t="shared" si="2" ref="I5:I25">F5-G5+H5</f>
        <v>1869</v>
      </c>
      <c r="J5" s="309">
        <f t="shared" si="1"/>
        <v>3146</v>
      </c>
    </row>
    <row r="6" spans="1:10" ht="18" customHeight="1">
      <c r="A6" s="489"/>
      <c r="B6" s="233" t="s">
        <v>171</v>
      </c>
      <c r="C6" s="316">
        <v>3954</v>
      </c>
      <c r="D6" s="316">
        <v>2715</v>
      </c>
      <c r="E6" s="310">
        <f t="shared" si="0"/>
        <v>1239</v>
      </c>
      <c r="F6" s="316">
        <v>13114</v>
      </c>
      <c r="G6" s="316">
        <v>14426</v>
      </c>
      <c r="H6" s="316">
        <v>-63</v>
      </c>
      <c r="I6" s="311">
        <f t="shared" si="2"/>
        <v>-1375</v>
      </c>
      <c r="J6" s="311">
        <f>E6+I6</f>
        <v>-136</v>
      </c>
    </row>
    <row r="7" spans="1:10" ht="18" customHeight="1">
      <c r="A7" s="490"/>
      <c r="B7" s="292" t="s">
        <v>358</v>
      </c>
      <c r="C7" s="319">
        <v>3682</v>
      </c>
      <c r="D7" s="319">
        <v>2826</v>
      </c>
      <c r="E7" s="312">
        <f t="shared" si="0"/>
        <v>856</v>
      </c>
      <c r="F7" s="319">
        <v>13786</v>
      </c>
      <c r="G7" s="319">
        <v>13132</v>
      </c>
      <c r="H7" s="319">
        <v>-164</v>
      </c>
      <c r="I7" s="313">
        <f t="shared" si="2"/>
        <v>490</v>
      </c>
      <c r="J7" s="313">
        <f>E7+I7</f>
        <v>1346</v>
      </c>
    </row>
    <row r="8" spans="1:10" ht="18" customHeight="1">
      <c r="A8" s="486" t="s">
        <v>75</v>
      </c>
      <c r="B8" s="231" t="s">
        <v>76</v>
      </c>
      <c r="C8" s="317">
        <v>773</v>
      </c>
      <c r="D8" s="317">
        <v>481</v>
      </c>
      <c r="E8" s="308">
        <f t="shared" si="0"/>
        <v>292</v>
      </c>
      <c r="F8" s="317">
        <v>2426</v>
      </c>
      <c r="G8" s="317">
        <v>2502</v>
      </c>
      <c r="H8" s="317">
        <v>3</v>
      </c>
      <c r="I8" s="309">
        <f t="shared" si="2"/>
        <v>-73</v>
      </c>
      <c r="J8" s="309">
        <f t="shared" si="1"/>
        <v>219</v>
      </c>
    </row>
    <row r="9" spans="1:10" ht="18" customHeight="1">
      <c r="A9" s="489"/>
      <c r="B9" s="231" t="s">
        <v>77</v>
      </c>
      <c r="C9" s="317">
        <v>706</v>
      </c>
      <c r="D9" s="317">
        <v>543</v>
      </c>
      <c r="E9" s="308">
        <f t="shared" si="0"/>
        <v>163</v>
      </c>
      <c r="F9" s="317">
        <v>3470</v>
      </c>
      <c r="G9" s="317">
        <v>2891</v>
      </c>
      <c r="H9" s="317">
        <f>28-36</f>
        <v>-8</v>
      </c>
      <c r="I9" s="309">
        <f t="shared" si="2"/>
        <v>571</v>
      </c>
      <c r="J9" s="309">
        <f t="shared" si="1"/>
        <v>734</v>
      </c>
    </row>
    <row r="10" spans="1:10" ht="18" customHeight="1">
      <c r="A10" s="489"/>
      <c r="B10" s="233" t="s">
        <v>171</v>
      </c>
      <c r="C10" s="316">
        <v>732</v>
      </c>
      <c r="D10" s="316">
        <v>608</v>
      </c>
      <c r="E10" s="310">
        <f t="shared" si="0"/>
        <v>124</v>
      </c>
      <c r="F10" s="316">
        <v>2440</v>
      </c>
      <c r="G10" s="316">
        <v>2789</v>
      </c>
      <c r="H10" s="316">
        <f>21-25</f>
        <v>-4</v>
      </c>
      <c r="I10" s="311">
        <f t="shared" si="2"/>
        <v>-353</v>
      </c>
      <c r="J10" s="311">
        <f>E10+I10</f>
        <v>-229</v>
      </c>
    </row>
    <row r="11" spans="1:10" ht="18" customHeight="1">
      <c r="A11" s="490"/>
      <c r="B11" s="292" t="s">
        <v>358</v>
      </c>
      <c r="C11" s="319">
        <v>622</v>
      </c>
      <c r="D11" s="319">
        <v>669</v>
      </c>
      <c r="E11" s="312">
        <f>C11-D11</f>
        <v>-47</v>
      </c>
      <c r="F11" s="319">
        <v>2620</v>
      </c>
      <c r="G11" s="319">
        <v>2637</v>
      </c>
      <c r="H11" s="319">
        <f>38-271</f>
        <v>-233</v>
      </c>
      <c r="I11" s="313">
        <f>F11-G11+H11</f>
        <v>-250</v>
      </c>
      <c r="J11" s="313">
        <f>E11+I11</f>
        <v>-297</v>
      </c>
    </row>
    <row r="12" spans="1:10" ht="18" customHeight="1">
      <c r="A12" s="486" t="s">
        <v>61</v>
      </c>
      <c r="B12" s="231" t="s">
        <v>76</v>
      </c>
      <c r="C12" s="317">
        <v>1833</v>
      </c>
      <c r="D12" s="317">
        <v>649</v>
      </c>
      <c r="E12" s="308">
        <f t="shared" si="0"/>
        <v>1184</v>
      </c>
      <c r="F12" s="317">
        <v>7363</v>
      </c>
      <c r="G12" s="317">
        <v>7713</v>
      </c>
      <c r="H12" s="317">
        <v>39</v>
      </c>
      <c r="I12" s="309">
        <f t="shared" si="2"/>
        <v>-311</v>
      </c>
      <c r="J12" s="309">
        <f>E12+I12</f>
        <v>873</v>
      </c>
    </row>
    <row r="13" spans="1:10" ht="18" customHeight="1">
      <c r="A13" s="487"/>
      <c r="B13" s="231" t="s">
        <v>77</v>
      </c>
      <c r="C13" s="317">
        <v>1722</v>
      </c>
      <c r="D13" s="317">
        <v>786</v>
      </c>
      <c r="E13" s="308">
        <f t="shared" si="0"/>
        <v>936</v>
      </c>
      <c r="F13" s="317">
        <v>9918</v>
      </c>
      <c r="G13" s="317">
        <v>9149</v>
      </c>
      <c r="H13" s="317">
        <v>40</v>
      </c>
      <c r="I13" s="309">
        <f t="shared" si="2"/>
        <v>809</v>
      </c>
      <c r="J13" s="309">
        <f t="shared" si="1"/>
        <v>1745</v>
      </c>
    </row>
    <row r="14" spans="1:10" ht="18" customHeight="1">
      <c r="A14" s="487"/>
      <c r="B14" s="233" t="s">
        <v>171</v>
      </c>
      <c r="C14" s="316">
        <v>1790</v>
      </c>
      <c r="D14" s="316">
        <v>905</v>
      </c>
      <c r="E14" s="310">
        <f t="shared" si="0"/>
        <v>885</v>
      </c>
      <c r="F14" s="316">
        <v>7707</v>
      </c>
      <c r="G14" s="316">
        <v>8613</v>
      </c>
      <c r="H14" s="316">
        <v>35</v>
      </c>
      <c r="I14" s="311">
        <f t="shared" si="2"/>
        <v>-871</v>
      </c>
      <c r="J14" s="311">
        <f t="shared" si="1"/>
        <v>14</v>
      </c>
    </row>
    <row r="15" spans="1:10" ht="18" customHeight="1">
      <c r="A15" s="488"/>
      <c r="B15" s="292" t="s">
        <v>358</v>
      </c>
      <c r="C15" s="319">
        <v>1748</v>
      </c>
      <c r="D15" s="319">
        <v>984</v>
      </c>
      <c r="E15" s="312">
        <f>C15-D15</f>
        <v>764</v>
      </c>
      <c r="F15" s="319">
        <v>8277</v>
      </c>
      <c r="G15" s="319">
        <v>7731</v>
      </c>
      <c r="H15" s="319">
        <f>151-297</f>
        <v>-146</v>
      </c>
      <c r="I15" s="313">
        <f>F15-G15+H15</f>
        <v>400</v>
      </c>
      <c r="J15" s="313">
        <f>E15+I15</f>
        <v>1164</v>
      </c>
    </row>
    <row r="16" spans="1:10" ht="18" customHeight="1">
      <c r="A16" s="486" t="s">
        <v>67</v>
      </c>
      <c r="B16" s="231" t="s">
        <v>182</v>
      </c>
      <c r="C16" s="317">
        <v>4390</v>
      </c>
      <c r="D16" s="317">
        <v>1672</v>
      </c>
      <c r="E16" s="308">
        <f t="shared" si="0"/>
        <v>2718</v>
      </c>
      <c r="F16" s="317">
        <v>13803</v>
      </c>
      <c r="G16" s="317">
        <v>14939</v>
      </c>
      <c r="H16" s="317">
        <v>-89</v>
      </c>
      <c r="I16" s="309">
        <f t="shared" si="2"/>
        <v>-1225</v>
      </c>
      <c r="J16" s="309">
        <f t="shared" si="1"/>
        <v>1493</v>
      </c>
    </row>
    <row r="17" spans="1:10" ht="18" customHeight="1">
      <c r="A17" s="487"/>
      <c r="B17" s="231" t="s">
        <v>183</v>
      </c>
      <c r="C17" s="317">
        <v>4152</v>
      </c>
      <c r="D17" s="317">
        <v>2083</v>
      </c>
      <c r="E17" s="308">
        <f t="shared" si="0"/>
        <v>2069</v>
      </c>
      <c r="F17" s="317">
        <v>19485</v>
      </c>
      <c r="G17" s="317">
        <v>17072</v>
      </c>
      <c r="H17" s="317">
        <v>-19</v>
      </c>
      <c r="I17" s="309">
        <f t="shared" si="2"/>
        <v>2394</v>
      </c>
      <c r="J17" s="309">
        <f t="shared" si="1"/>
        <v>4463</v>
      </c>
    </row>
    <row r="18" spans="1:10" ht="18" customHeight="1">
      <c r="A18" s="487"/>
      <c r="B18" s="233" t="s">
        <v>171</v>
      </c>
      <c r="C18" s="316">
        <v>4411</v>
      </c>
      <c r="D18" s="316">
        <v>2644</v>
      </c>
      <c r="E18" s="310">
        <f t="shared" si="0"/>
        <v>1767</v>
      </c>
      <c r="F18" s="316">
        <v>14880</v>
      </c>
      <c r="G18" s="316">
        <v>16809</v>
      </c>
      <c r="H18" s="316">
        <v>-89</v>
      </c>
      <c r="I18" s="311">
        <f t="shared" si="2"/>
        <v>-2018</v>
      </c>
      <c r="J18" s="311">
        <f>E18+I18</f>
        <v>-251</v>
      </c>
    </row>
    <row r="19" spans="1:10" ht="18" customHeight="1">
      <c r="A19" s="488"/>
      <c r="B19" s="292" t="s">
        <v>358</v>
      </c>
      <c r="C19" s="319">
        <v>3993</v>
      </c>
      <c r="D19" s="319">
        <v>2812</v>
      </c>
      <c r="E19" s="312">
        <f>C19-D19</f>
        <v>1181</v>
      </c>
      <c r="F19" s="319">
        <v>15487</v>
      </c>
      <c r="G19" s="319">
        <v>16930</v>
      </c>
      <c r="H19" s="319">
        <f>398-546</f>
        <v>-148</v>
      </c>
      <c r="I19" s="313">
        <f>F19-G19+H19</f>
        <v>-1591</v>
      </c>
      <c r="J19" s="313">
        <f>E19+I19</f>
        <v>-410</v>
      </c>
    </row>
    <row r="20" spans="1:10" ht="18" customHeight="1">
      <c r="A20" s="486" t="s">
        <v>78</v>
      </c>
      <c r="B20" s="231" t="s">
        <v>76</v>
      </c>
      <c r="C20" s="317">
        <v>2128</v>
      </c>
      <c r="D20" s="317">
        <v>902</v>
      </c>
      <c r="E20" s="308">
        <f t="shared" si="0"/>
        <v>1226</v>
      </c>
      <c r="F20" s="317">
        <v>8087</v>
      </c>
      <c r="G20" s="317">
        <v>7227</v>
      </c>
      <c r="H20" s="317">
        <v>-31</v>
      </c>
      <c r="I20" s="309">
        <f t="shared" si="2"/>
        <v>829</v>
      </c>
      <c r="J20" s="309">
        <f aca="true" t="shared" si="3" ref="J20:J25">E20+I20</f>
        <v>2055</v>
      </c>
    </row>
    <row r="21" spans="1:10" ht="18" customHeight="1">
      <c r="A21" s="487"/>
      <c r="B21" s="231" t="s">
        <v>77</v>
      </c>
      <c r="C21" s="317">
        <v>2016</v>
      </c>
      <c r="D21" s="317">
        <v>964</v>
      </c>
      <c r="E21" s="308">
        <f t="shared" si="0"/>
        <v>1052</v>
      </c>
      <c r="F21" s="317">
        <v>9920</v>
      </c>
      <c r="G21" s="317">
        <v>8111</v>
      </c>
      <c r="H21" s="317">
        <v>18</v>
      </c>
      <c r="I21" s="309">
        <f t="shared" si="2"/>
        <v>1827</v>
      </c>
      <c r="J21" s="309">
        <f t="shared" si="3"/>
        <v>2879</v>
      </c>
    </row>
    <row r="22" spans="1:10" ht="18" customHeight="1">
      <c r="A22" s="487"/>
      <c r="B22" s="233" t="s">
        <v>171</v>
      </c>
      <c r="C22" s="316">
        <v>2073</v>
      </c>
      <c r="D22" s="316">
        <v>1102</v>
      </c>
      <c r="E22" s="310">
        <f t="shared" si="0"/>
        <v>971</v>
      </c>
      <c r="F22" s="316">
        <v>8397</v>
      </c>
      <c r="G22" s="316">
        <v>8402</v>
      </c>
      <c r="H22" s="316">
        <v>-17</v>
      </c>
      <c r="I22" s="311">
        <f t="shared" si="2"/>
        <v>-22</v>
      </c>
      <c r="J22" s="311">
        <f>E22+I22</f>
        <v>949</v>
      </c>
    </row>
    <row r="23" spans="1:10" ht="18" customHeight="1">
      <c r="A23" s="488"/>
      <c r="B23" s="292" t="s">
        <v>358</v>
      </c>
      <c r="C23" s="319">
        <v>2013</v>
      </c>
      <c r="D23" s="319">
        <v>1267</v>
      </c>
      <c r="E23" s="312">
        <f>C23-D23</f>
        <v>746</v>
      </c>
      <c r="F23" s="319">
        <v>8513</v>
      </c>
      <c r="G23" s="319">
        <v>7817</v>
      </c>
      <c r="H23" s="319">
        <v>-315</v>
      </c>
      <c r="I23" s="313">
        <f>F23-G23+H23</f>
        <v>381</v>
      </c>
      <c r="J23" s="313">
        <f>E23+I23</f>
        <v>1127</v>
      </c>
    </row>
    <row r="24" spans="1:10" ht="18" customHeight="1">
      <c r="A24" s="489" t="s">
        <v>63</v>
      </c>
      <c r="B24" s="231" t="s">
        <v>76</v>
      </c>
      <c r="C24" s="317">
        <f>1099+194+182+111</f>
        <v>1586</v>
      </c>
      <c r="D24" s="317">
        <v>1180</v>
      </c>
      <c r="E24" s="308">
        <f t="shared" si="0"/>
        <v>406</v>
      </c>
      <c r="F24" s="317">
        <v>4063</v>
      </c>
      <c r="G24" s="317">
        <v>4166</v>
      </c>
      <c r="H24" s="317">
        <v>-4</v>
      </c>
      <c r="I24" s="308">
        <f t="shared" si="2"/>
        <v>-107</v>
      </c>
      <c r="J24" s="309">
        <f t="shared" si="3"/>
        <v>299</v>
      </c>
    </row>
    <row r="25" spans="1:10" ht="18" customHeight="1">
      <c r="A25" s="489"/>
      <c r="B25" s="231" t="s">
        <v>77</v>
      </c>
      <c r="C25" s="317">
        <f>1023+160+217+100</f>
        <v>1500</v>
      </c>
      <c r="D25" s="317">
        <v>1393</v>
      </c>
      <c r="E25" s="308">
        <f t="shared" si="0"/>
        <v>107</v>
      </c>
      <c r="F25" s="317">
        <v>6428</v>
      </c>
      <c r="G25" s="317">
        <v>5951</v>
      </c>
      <c r="H25" s="318">
        <v>27</v>
      </c>
      <c r="I25" s="308">
        <f t="shared" si="2"/>
        <v>504</v>
      </c>
      <c r="J25" s="309">
        <f t="shared" si="3"/>
        <v>611</v>
      </c>
    </row>
    <row r="26" spans="1:10" ht="18" customHeight="1">
      <c r="A26" s="489"/>
      <c r="B26" s="233" t="s">
        <v>171</v>
      </c>
      <c r="C26" s="316">
        <f>1084+170+193+70</f>
        <v>1517</v>
      </c>
      <c r="D26" s="316">
        <v>1498</v>
      </c>
      <c r="E26" s="310">
        <f aca="true" t="shared" si="4" ref="E26:E31">C26-D26</f>
        <v>19</v>
      </c>
      <c r="F26" s="316">
        <v>5904</v>
      </c>
      <c r="G26" s="316">
        <v>5791</v>
      </c>
      <c r="H26" s="316">
        <v>30</v>
      </c>
      <c r="I26" s="311">
        <f>F26-G26+H26</f>
        <v>143</v>
      </c>
      <c r="J26" s="311">
        <f aca="true" t="shared" si="5" ref="J26:J31">E26+I26</f>
        <v>162</v>
      </c>
    </row>
    <row r="27" spans="1:10" ht="18" customHeight="1">
      <c r="A27" s="490"/>
      <c r="B27" s="292" t="s">
        <v>358</v>
      </c>
      <c r="C27" s="319">
        <v>1484</v>
      </c>
      <c r="D27" s="319">
        <v>1557</v>
      </c>
      <c r="E27" s="312">
        <f t="shared" si="4"/>
        <v>-73</v>
      </c>
      <c r="F27" s="319">
        <v>5802</v>
      </c>
      <c r="G27" s="319">
        <v>5325</v>
      </c>
      <c r="H27" s="319">
        <v>-15</v>
      </c>
      <c r="I27" s="313">
        <f>F27-G27+H27</f>
        <v>462</v>
      </c>
      <c r="J27" s="313">
        <f t="shared" si="5"/>
        <v>389</v>
      </c>
    </row>
    <row r="28" spans="1:10" ht="18" customHeight="1">
      <c r="A28" s="486" t="s">
        <v>65</v>
      </c>
      <c r="B28" s="231" t="s">
        <v>76</v>
      </c>
      <c r="C28" s="317">
        <v>888</v>
      </c>
      <c r="D28" s="317">
        <v>341</v>
      </c>
      <c r="E28" s="308">
        <f t="shared" si="4"/>
        <v>547</v>
      </c>
      <c r="F28" s="317">
        <v>4073</v>
      </c>
      <c r="G28" s="317">
        <v>3786</v>
      </c>
      <c r="H28" s="318">
        <v>-8</v>
      </c>
      <c r="I28" s="308">
        <f aca="true" t="shared" si="6" ref="I28:I33">F28-G28+H28</f>
        <v>279</v>
      </c>
      <c r="J28" s="309">
        <f t="shared" si="5"/>
        <v>826</v>
      </c>
    </row>
    <row r="29" spans="1:10" ht="18" customHeight="1">
      <c r="A29" s="489"/>
      <c r="B29" s="231" t="s">
        <v>77</v>
      </c>
      <c r="C29" s="317">
        <v>721</v>
      </c>
      <c r="D29" s="317">
        <v>363</v>
      </c>
      <c r="E29" s="308">
        <f t="shared" si="4"/>
        <v>358</v>
      </c>
      <c r="F29" s="317">
        <v>5526</v>
      </c>
      <c r="G29" s="317">
        <v>4934</v>
      </c>
      <c r="H29" s="317">
        <v>-11</v>
      </c>
      <c r="I29" s="308">
        <f t="shared" si="6"/>
        <v>581</v>
      </c>
      <c r="J29" s="309">
        <f t="shared" si="5"/>
        <v>939</v>
      </c>
    </row>
    <row r="30" spans="1:10" ht="18" customHeight="1">
      <c r="A30" s="489"/>
      <c r="B30" s="233" t="s">
        <v>171</v>
      </c>
      <c r="C30" s="316">
        <v>816</v>
      </c>
      <c r="D30" s="316">
        <v>442</v>
      </c>
      <c r="E30" s="310">
        <f t="shared" si="4"/>
        <v>374</v>
      </c>
      <c r="F30" s="316">
        <v>4704</v>
      </c>
      <c r="G30" s="316">
        <v>4932</v>
      </c>
      <c r="H30" s="316">
        <v>-5</v>
      </c>
      <c r="I30" s="311">
        <f>F30-G30+H30</f>
        <v>-233</v>
      </c>
      <c r="J30" s="311">
        <f t="shared" si="5"/>
        <v>141</v>
      </c>
    </row>
    <row r="31" spans="1:10" ht="18" customHeight="1">
      <c r="A31" s="490"/>
      <c r="B31" s="292" t="s">
        <v>358</v>
      </c>
      <c r="C31" s="319">
        <v>760</v>
      </c>
      <c r="D31" s="319">
        <v>491</v>
      </c>
      <c r="E31" s="312">
        <f t="shared" si="4"/>
        <v>269</v>
      </c>
      <c r="F31" s="319">
        <v>4627</v>
      </c>
      <c r="G31" s="319">
        <v>4755</v>
      </c>
      <c r="H31" s="319">
        <v>-308</v>
      </c>
      <c r="I31" s="313">
        <f>F31-G31+H31</f>
        <v>-436</v>
      </c>
      <c r="J31" s="313">
        <f t="shared" si="5"/>
        <v>-167</v>
      </c>
    </row>
    <row r="32" spans="1:10" ht="18" customHeight="1">
      <c r="A32" s="486" t="s">
        <v>60</v>
      </c>
      <c r="B32" s="231" t="s">
        <v>76</v>
      </c>
      <c r="C32" s="317">
        <v>455</v>
      </c>
      <c r="D32" s="317">
        <v>257</v>
      </c>
      <c r="E32" s="308">
        <f aca="true" t="shared" si="7" ref="E32:E43">C32-D32</f>
        <v>198</v>
      </c>
      <c r="F32" s="317">
        <v>2058</v>
      </c>
      <c r="G32" s="317">
        <v>1742</v>
      </c>
      <c r="H32" s="317">
        <v>-6</v>
      </c>
      <c r="I32" s="308">
        <f t="shared" si="6"/>
        <v>310</v>
      </c>
      <c r="J32" s="309">
        <f aca="true" t="shared" si="8" ref="J32:J42">E32+I32</f>
        <v>508</v>
      </c>
    </row>
    <row r="33" spans="1:10" ht="18" customHeight="1">
      <c r="A33" s="489"/>
      <c r="B33" s="231" t="s">
        <v>77</v>
      </c>
      <c r="C33" s="317">
        <v>461</v>
      </c>
      <c r="D33" s="317">
        <v>289</v>
      </c>
      <c r="E33" s="308">
        <f t="shared" si="7"/>
        <v>172</v>
      </c>
      <c r="F33" s="317">
        <v>2953</v>
      </c>
      <c r="G33" s="317">
        <v>1966</v>
      </c>
      <c r="H33" s="317">
        <v>3</v>
      </c>
      <c r="I33" s="308">
        <f t="shared" si="6"/>
        <v>990</v>
      </c>
      <c r="J33" s="309">
        <f t="shared" si="8"/>
        <v>1162</v>
      </c>
    </row>
    <row r="34" spans="1:10" ht="18" customHeight="1">
      <c r="A34" s="489"/>
      <c r="B34" s="233" t="s">
        <v>171</v>
      </c>
      <c r="C34" s="316">
        <v>477</v>
      </c>
      <c r="D34" s="316">
        <v>309</v>
      </c>
      <c r="E34" s="310">
        <f t="shared" si="7"/>
        <v>168</v>
      </c>
      <c r="F34" s="316">
        <v>2301</v>
      </c>
      <c r="G34" s="316">
        <v>2129</v>
      </c>
      <c r="H34" s="316">
        <v>-41</v>
      </c>
      <c r="I34" s="311">
        <f>F34-G34+H34</f>
        <v>131</v>
      </c>
      <c r="J34" s="311">
        <f t="shared" si="8"/>
        <v>299</v>
      </c>
    </row>
    <row r="35" spans="1:10" ht="18" customHeight="1">
      <c r="A35" s="490"/>
      <c r="B35" s="292" t="s">
        <v>358</v>
      </c>
      <c r="C35" s="319">
        <v>444</v>
      </c>
      <c r="D35" s="319">
        <v>347</v>
      </c>
      <c r="E35" s="312">
        <f t="shared" si="7"/>
        <v>97</v>
      </c>
      <c r="F35" s="319">
        <v>2232</v>
      </c>
      <c r="G35" s="319">
        <v>2054</v>
      </c>
      <c r="H35" s="319">
        <v>-147</v>
      </c>
      <c r="I35" s="313">
        <f>F35-G35+H35</f>
        <v>31</v>
      </c>
      <c r="J35" s="313">
        <f>E35+I35</f>
        <v>128</v>
      </c>
    </row>
    <row r="36" spans="1:10" ht="18" customHeight="1">
      <c r="A36" s="486" t="s">
        <v>167</v>
      </c>
      <c r="B36" s="231" t="s">
        <v>76</v>
      </c>
      <c r="C36" s="320">
        <v>688</v>
      </c>
      <c r="D36" s="320">
        <v>230</v>
      </c>
      <c r="E36" s="314">
        <f t="shared" si="7"/>
        <v>458</v>
      </c>
      <c r="F36" s="320">
        <v>3271</v>
      </c>
      <c r="G36" s="320">
        <v>2284</v>
      </c>
      <c r="H36" s="320">
        <v>46</v>
      </c>
      <c r="I36" s="314">
        <f aca="true" t="shared" si="9" ref="I36:I43">F36-G36+H36</f>
        <v>1033</v>
      </c>
      <c r="J36" s="315">
        <f t="shared" si="8"/>
        <v>1491</v>
      </c>
    </row>
    <row r="37" spans="1:10" ht="18" customHeight="1">
      <c r="A37" s="489"/>
      <c r="B37" s="231" t="s">
        <v>77</v>
      </c>
      <c r="C37" s="317">
        <v>711</v>
      </c>
      <c r="D37" s="317">
        <v>225</v>
      </c>
      <c r="E37" s="308">
        <f t="shared" si="7"/>
        <v>486</v>
      </c>
      <c r="F37" s="317">
        <v>3339</v>
      </c>
      <c r="G37" s="317">
        <v>3028</v>
      </c>
      <c r="H37" s="318">
        <v>3</v>
      </c>
      <c r="I37" s="308">
        <f t="shared" si="9"/>
        <v>314</v>
      </c>
      <c r="J37" s="309">
        <f t="shared" si="8"/>
        <v>800</v>
      </c>
    </row>
    <row r="38" spans="1:10" ht="18" customHeight="1">
      <c r="A38" s="489"/>
      <c r="B38" s="233" t="s">
        <v>171</v>
      </c>
      <c r="C38" s="316">
        <v>655</v>
      </c>
      <c r="D38" s="316">
        <v>272</v>
      </c>
      <c r="E38" s="310">
        <f t="shared" si="7"/>
        <v>383</v>
      </c>
      <c r="F38" s="316">
        <v>3270</v>
      </c>
      <c r="G38" s="316">
        <v>3291</v>
      </c>
      <c r="H38" s="316">
        <v>18</v>
      </c>
      <c r="I38" s="311">
        <f t="shared" si="9"/>
        <v>-3</v>
      </c>
      <c r="J38" s="311">
        <f t="shared" si="8"/>
        <v>380</v>
      </c>
    </row>
    <row r="39" spans="1:10" ht="18" customHeight="1">
      <c r="A39" s="490"/>
      <c r="B39" s="292" t="s">
        <v>358</v>
      </c>
      <c r="C39" s="319">
        <v>676</v>
      </c>
      <c r="D39" s="319">
        <v>314</v>
      </c>
      <c r="E39" s="312">
        <f t="shared" si="7"/>
        <v>362</v>
      </c>
      <c r="F39" s="319">
        <v>2976</v>
      </c>
      <c r="G39" s="319">
        <v>3129</v>
      </c>
      <c r="H39" s="319">
        <v>-39</v>
      </c>
      <c r="I39" s="313">
        <f t="shared" si="9"/>
        <v>-192</v>
      </c>
      <c r="J39" s="313">
        <f>E39+I39</f>
        <v>170</v>
      </c>
    </row>
    <row r="40" spans="1:10" ht="18" customHeight="1">
      <c r="A40" s="486" t="s">
        <v>80</v>
      </c>
      <c r="B40" s="231" t="s">
        <v>76</v>
      </c>
      <c r="C40" s="317">
        <v>380</v>
      </c>
      <c r="D40" s="317">
        <v>207</v>
      </c>
      <c r="E40" s="308">
        <f t="shared" si="7"/>
        <v>173</v>
      </c>
      <c r="F40" s="317">
        <v>1493</v>
      </c>
      <c r="G40" s="317">
        <v>1363</v>
      </c>
      <c r="H40" s="317">
        <v>-23</v>
      </c>
      <c r="I40" s="308">
        <f t="shared" si="9"/>
        <v>107</v>
      </c>
      <c r="J40" s="309">
        <f t="shared" si="8"/>
        <v>280</v>
      </c>
    </row>
    <row r="41" spans="1:10" ht="18" customHeight="1">
      <c r="A41" s="489"/>
      <c r="B41" s="231" t="s">
        <v>77</v>
      </c>
      <c r="C41" s="317">
        <v>390</v>
      </c>
      <c r="D41" s="317">
        <v>222</v>
      </c>
      <c r="E41" s="308">
        <f t="shared" si="7"/>
        <v>168</v>
      </c>
      <c r="F41" s="317">
        <v>1951</v>
      </c>
      <c r="G41" s="317">
        <v>1513</v>
      </c>
      <c r="H41" s="317">
        <v>-206</v>
      </c>
      <c r="I41" s="308">
        <f t="shared" si="9"/>
        <v>232</v>
      </c>
      <c r="J41" s="309">
        <f t="shared" si="8"/>
        <v>400</v>
      </c>
    </row>
    <row r="42" spans="1:10" ht="18" customHeight="1">
      <c r="A42" s="489"/>
      <c r="B42" s="233" t="s">
        <v>171</v>
      </c>
      <c r="C42" s="316">
        <v>454</v>
      </c>
      <c r="D42" s="316">
        <v>242</v>
      </c>
      <c r="E42" s="310">
        <f t="shared" si="7"/>
        <v>212</v>
      </c>
      <c r="F42" s="316">
        <v>1933</v>
      </c>
      <c r="G42" s="316">
        <v>1569</v>
      </c>
      <c r="H42" s="316">
        <v>-117</v>
      </c>
      <c r="I42" s="311">
        <f t="shared" si="9"/>
        <v>247</v>
      </c>
      <c r="J42" s="311">
        <f t="shared" si="8"/>
        <v>459</v>
      </c>
    </row>
    <row r="43" spans="1:10" ht="18" customHeight="1">
      <c r="A43" s="490"/>
      <c r="B43" s="292" t="s">
        <v>358</v>
      </c>
      <c r="C43" s="319">
        <v>438</v>
      </c>
      <c r="D43" s="319">
        <v>292</v>
      </c>
      <c r="E43" s="312">
        <f t="shared" si="7"/>
        <v>146</v>
      </c>
      <c r="F43" s="319">
        <v>1589</v>
      </c>
      <c r="G43" s="319">
        <v>1484</v>
      </c>
      <c r="H43" s="319">
        <v>-55</v>
      </c>
      <c r="I43" s="313">
        <f t="shared" si="9"/>
        <v>50</v>
      </c>
      <c r="J43" s="313">
        <f>E43+I43</f>
        <v>196</v>
      </c>
    </row>
    <row r="44" ht="12.75">
      <c r="A44" s="234"/>
    </row>
  </sheetData>
  <sheetProtection sheet="1" objects="1" scenarios="1" selectLockedCells="1"/>
  <mergeCells count="15">
    <mergeCell ref="C2:E2"/>
    <mergeCell ref="F2:I2"/>
    <mergeCell ref="J2:J3"/>
    <mergeCell ref="A2:A3"/>
    <mergeCell ref="B2:B3"/>
    <mergeCell ref="A4:A7"/>
    <mergeCell ref="A12:A15"/>
    <mergeCell ref="A16:A19"/>
    <mergeCell ref="A8:A11"/>
    <mergeCell ref="A20:A23"/>
    <mergeCell ref="A40:A43"/>
    <mergeCell ref="A36:A39"/>
    <mergeCell ref="A24:A27"/>
    <mergeCell ref="A28:A31"/>
    <mergeCell ref="A32:A35"/>
  </mergeCells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&amp;C-5-</oddFooter>
  </headerFooter>
  <colBreaks count="1" manualBreakCount="1">
    <brk id="10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P35"/>
  <sheetViews>
    <sheetView view="pageBreakPreview" zoomScaleSheetLayoutView="100" zoomScalePageLayoutView="0" workbookViewId="0" topLeftCell="A1">
      <pane xSplit="1" ySplit="2" topLeftCell="B18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I28" sqref="I28"/>
    </sheetView>
  </sheetViews>
  <sheetFormatPr defaultColWidth="8.796875" defaultRowHeight="18.75" customHeight="1"/>
  <cols>
    <col min="1" max="1" width="11.69921875" style="16" customWidth="1"/>
    <col min="2" max="2" width="13" style="16" bestFit="1" customWidth="1"/>
    <col min="3" max="6" width="11" style="16" customWidth="1"/>
    <col min="7" max="7" width="11" style="160" customWidth="1"/>
    <col min="8" max="15" width="11" style="16" customWidth="1"/>
    <col min="16" max="16" width="13" style="16" bestFit="1" customWidth="1"/>
    <col min="17" max="16384" width="9.09765625" style="16" customWidth="1"/>
  </cols>
  <sheetData>
    <row r="1" spans="1:15" ht="18.75" customHeight="1" thickBot="1">
      <c r="A1" s="112" t="s">
        <v>152</v>
      </c>
      <c r="B1" s="44"/>
      <c r="C1" s="4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35" t="s">
        <v>236</v>
      </c>
    </row>
    <row r="2" spans="1:15" s="24" customFormat="1" ht="30" customHeight="1">
      <c r="A2" s="45"/>
      <c r="B2" s="86" t="s">
        <v>243</v>
      </c>
      <c r="C2" s="87" t="s">
        <v>64</v>
      </c>
      <c r="D2" s="87" t="s">
        <v>244</v>
      </c>
      <c r="E2" s="87" t="s">
        <v>245</v>
      </c>
      <c r="F2" s="87" t="s">
        <v>246</v>
      </c>
      <c r="G2" s="87" t="s">
        <v>247</v>
      </c>
      <c r="H2" s="88" t="s">
        <v>248</v>
      </c>
      <c r="I2" s="421" t="s">
        <v>249</v>
      </c>
      <c r="J2" s="87" t="s">
        <v>250</v>
      </c>
      <c r="K2" s="87" t="s">
        <v>251</v>
      </c>
      <c r="L2" s="87" t="s">
        <v>252</v>
      </c>
      <c r="M2" s="90" t="s">
        <v>253</v>
      </c>
      <c r="N2" s="87" t="s">
        <v>254</v>
      </c>
      <c r="O2" s="88" t="s">
        <v>255</v>
      </c>
    </row>
    <row r="3" spans="1:15" ht="21" customHeight="1">
      <c r="A3" s="497" t="s">
        <v>0</v>
      </c>
      <c r="B3" s="502" t="s">
        <v>242</v>
      </c>
      <c r="C3" s="351">
        <v>674</v>
      </c>
      <c r="D3" s="351">
        <v>4969</v>
      </c>
      <c r="E3" s="351">
        <v>16480</v>
      </c>
      <c r="F3" s="351">
        <v>9065</v>
      </c>
      <c r="G3" s="351">
        <v>6335</v>
      </c>
      <c r="H3" s="352">
        <v>1008</v>
      </c>
      <c r="I3" s="422">
        <v>456</v>
      </c>
      <c r="J3" s="351">
        <v>792</v>
      </c>
      <c r="K3" s="351">
        <v>5587</v>
      </c>
      <c r="L3" s="351">
        <v>9544</v>
      </c>
      <c r="M3" s="351">
        <v>7840</v>
      </c>
      <c r="N3" s="351">
        <v>912</v>
      </c>
      <c r="O3" s="408">
        <v>63662</v>
      </c>
    </row>
    <row r="4" spans="1:15" ht="21" customHeight="1">
      <c r="A4" s="499"/>
      <c r="B4" s="503"/>
      <c r="C4" s="354">
        <v>5</v>
      </c>
      <c r="D4" s="355">
        <v>340</v>
      </c>
      <c r="E4" s="355">
        <v>957</v>
      </c>
      <c r="F4" s="355">
        <v>631</v>
      </c>
      <c r="G4" s="355">
        <v>193</v>
      </c>
      <c r="H4" s="356">
        <v>221</v>
      </c>
      <c r="I4" s="423">
        <v>5</v>
      </c>
      <c r="J4" s="355">
        <v>113</v>
      </c>
      <c r="K4" s="355">
        <v>196</v>
      </c>
      <c r="L4" s="355">
        <v>2502</v>
      </c>
      <c r="M4" s="355">
        <v>1605</v>
      </c>
      <c r="N4" s="355">
        <v>230</v>
      </c>
      <c r="O4" s="409">
        <v>6998</v>
      </c>
    </row>
    <row r="5" spans="1:15" ht="21" customHeight="1">
      <c r="A5" s="497" t="s">
        <v>1</v>
      </c>
      <c r="B5" s="351">
        <v>680</v>
      </c>
      <c r="C5" s="502" t="s">
        <v>242</v>
      </c>
      <c r="D5" s="351">
        <v>2131</v>
      </c>
      <c r="E5" s="351">
        <v>438</v>
      </c>
      <c r="F5" s="351">
        <v>3364</v>
      </c>
      <c r="G5" s="351">
        <v>3039</v>
      </c>
      <c r="H5" s="352">
        <v>281</v>
      </c>
      <c r="I5" s="422">
        <v>2257</v>
      </c>
      <c r="J5" s="357">
        <v>34</v>
      </c>
      <c r="K5" s="351">
        <v>102</v>
      </c>
      <c r="L5" s="351">
        <v>1104</v>
      </c>
      <c r="M5" s="351">
        <v>1827</v>
      </c>
      <c r="N5" s="351">
        <v>82</v>
      </c>
      <c r="O5" s="408">
        <v>15339</v>
      </c>
    </row>
    <row r="6" spans="1:15" ht="21" customHeight="1">
      <c r="A6" s="499"/>
      <c r="B6" s="355">
        <v>125</v>
      </c>
      <c r="C6" s="503"/>
      <c r="D6" s="355">
        <v>281</v>
      </c>
      <c r="E6" s="358">
        <v>56</v>
      </c>
      <c r="F6" s="355">
        <v>244</v>
      </c>
      <c r="G6" s="355">
        <v>194</v>
      </c>
      <c r="H6" s="356">
        <v>127</v>
      </c>
      <c r="I6" s="423">
        <v>135</v>
      </c>
      <c r="J6" s="354">
        <v>25</v>
      </c>
      <c r="K6" s="355">
        <v>0</v>
      </c>
      <c r="L6" s="355">
        <v>537</v>
      </c>
      <c r="M6" s="355">
        <v>302</v>
      </c>
      <c r="N6" s="355">
        <v>49</v>
      </c>
      <c r="O6" s="409">
        <v>2075</v>
      </c>
    </row>
    <row r="7" spans="1:15" ht="21" customHeight="1">
      <c r="A7" s="497" t="s">
        <v>2</v>
      </c>
      <c r="B7" s="351">
        <v>1581</v>
      </c>
      <c r="C7" s="351">
        <v>1242</v>
      </c>
      <c r="D7" s="502" t="s">
        <v>242</v>
      </c>
      <c r="E7" s="351">
        <v>4045</v>
      </c>
      <c r="F7" s="351">
        <v>5698</v>
      </c>
      <c r="G7" s="351">
        <v>1056</v>
      </c>
      <c r="H7" s="352">
        <v>2357</v>
      </c>
      <c r="I7" s="422">
        <v>1843</v>
      </c>
      <c r="J7" s="351">
        <v>755</v>
      </c>
      <c r="K7" s="351">
        <v>262</v>
      </c>
      <c r="L7" s="351">
        <v>5826</v>
      </c>
      <c r="M7" s="351">
        <v>7172</v>
      </c>
      <c r="N7" s="351">
        <v>473</v>
      </c>
      <c r="O7" s="408">
        <v>32310</v>
      </c>
    </row>
    <row r="8" spans="1:15" ht="21" customHeight="1">
      <c r="A8" s="499"/>
      <c r="B8" s="355">
        <v>428</v>
      </c>
      <c r="C8" s="355">
        <v>87</v>
      </c>
      <c r="D8" s="503"/>
      <c r="E8" s="355">
        <v>177</v>
      </c>
      <c r="F8" s="355">
        <v>439</v>
      </c>
      <c r="G8" s="355">
        <v>5</v>
      </c>
      <c r="H8" s="356">
        <v>605</v>
      </c>
      <c r="I8" s="423">
        <v>80</v>
      </c>
      <c r="J8" s="355">
        <v>51</v>
      </c>
      <c r="K8" s="355">
        <v>4</v>
      </c>
      <c r="L8" s="355">
        <v>1299</v>
      </c>
      <c r="M8" s="355">
        <v>1121</v>
      </c>
      <c r="N8" s="355">
        <v>116</v>
      </c>
      <c r="O8" s="409">
        <v>4412</v>
      </c>
    </row>
    <row r="9" spans="1:15" ht="21" customHeight="1">
      <c r="A9" s="497" t="s">
        <v>68</v>
      </c>
      <c r="B9" s="351">
        <v>6024</v>
      </c>
      <c r="C9" s="351">
        <v>289</v>
      </c>
      <c r="D9" s="296">
        <v>4484</v>
      </c>
      <c r="E9" s="502" t="s">
        <v>242</v>
      </c>
      <c r="F9" s="351">
        <v>3223</v>
      </c>
      <c r="G9" s="351">
        <v>450</v>
      </c>
      <c r="H9" s="352">
        <v>1405</v>
      </c>
      <c r="I9" s="422">
        <v>200</v>
      </c>
      <c r="J9" s="351">
        <v>7885</v>
      </c>
      <c r="K9" s="351">
        <v>151</v>
      </c>
      <c r="L9" s="351">
        <v>8043</v>
      </c>
      <c r="M9" s="351">
        <v>6193</v>
      </c>
      <c r="N9" s="351">
        <v>784</v>
      </c>
      <c r="O9" s="408">
        <v>39131</v>
      </c>
    </row>
    <row r="10" spans="1:15" ht="21" customHeight="1">
      <c r="A10" s="499"/>
      <c r="B10" s="355">
        <v>1291</v>
      </c>
      <c r="C10" s="355">
        <v>1</v>
      </c>
      <c r="D10" s="353">
        <v>340</v>
      </c>
      <c r="E10" s="503"/>
      <c r="F10" s="355">
        <v>194</v>
      </c>
      <c r="G10" s="355">
        <v>3</v>
      </c>
      <c r="H10" s="356">
        <v>325</v>
      </c>
      <c r="I10" s="423">
        <v>9</v>
      </c>
      <c r="J10" s="355">
        <v>560</v>
      </c>
      <c r="K10" s="355">
        <v>3</v>
      </c>
      <c r="L10" s="355">
        <v>2906</v>
      </c>
      <c r="M10" s="355">
        <v>1833</v>
      </c>
      <c r="N10" s="355">
        <v>185</v>
      </c>
      <c r="O10" s="409">
        <v>7650</v>
      </c>
    </row>
    <row r="11" spans="1:15" ht="21" customHeight="1">
      <c r="A11" s="497" t="s">
        <v>3</v>
      </c>
      <c r="B11" s="351">
        <v>6367</v>
      </c>
      <c r="C11" s="351">
        <v>1968</v>
      </c>
      <c r="D11" s="351">
        <v>7806</v>
      </c>
      <c r="E11" s="351">
        <v>4932</v>
      </c>
      <c r="F11" s="502" t="s">
        <v>242</v>
      </c>
      <c r="G11" s="351">
        <v>3784</v>
      </c>
      <c r="H11" s="352">
        <v>1958</v>
      </c>
      <c r="I11" s="422">
        <v>1302</v>
      </c>
      <c r="J11" s="351">
        <v>352</v>
      </c>
      <c r="K11" s="351">
        <v>564</v>
      </c>
      <c r="L11" s="351">
        <v>5795</v>
      </c>
      <c r="M11" s="351">
        <v>3902</v>
      </c>
      <c r="N11" s="351">
        <v>421</v>
      </c>
      <c r="O11" s="408">
        <v>39151</v>
      </c>
    </row>
    <row r="12" spans="1:15" ht="21" customHeight="1">
      <c r="A12" s="499"/>
      <c r="B12" s="355">
        <v>798</v>
      </c>
      <c r="C12" s="355">
        <v>131</v>
      </c>
      <c r="D12" s="355">
        <v>434</v>
      </c>
      <c r="E12" s="355">
        <v>262</v>
      </c>
      <c r="F12" s="503"/>
      <c r="G12" s="355">
        <v>262</v>
      </c>
      <c r="H12" s="356">
        <v>305</v>
      </c>
      <c r="I12" s="423">
        <v>39</v>
      </c>
      <c r="J12" s="354">
        <v>49</v>
      </c>
      <c r="K12" s="355">
        <v>29</v>
      </c>
      <c r="L12" s="355">
        <v>1331</v>
      </c>
      <c r="M12" s="355">
        <v>695</v>
      </c>
      <c r="N12" s="355">
        <v>154</v>
      </c>
      <c r="O12" s="409">
        <v>4489</v>
      </c>
    </row>
    <row r="13" spans="1:15" s="160" customFormat="1" ht="21" customHeight="1">
      <c r="A13" s="497" t="s">
        <v>4</v>
      </c>
      <c r="B13" s="351">
        <v>3950</v>
      </c>
      <c r="C13" s="351">
        <v>4428</v>
      </c>
      <c r="D13" s="351">
        <v>2152</v>
      </c>
      <c r="E13" s="351">
        <v>902</v>
      </c>
      <c r="F13" s="351">
        <v>6881</v>
      </c>
      <c r="G13" s="502" t="s">
        <v>242</v>
      </c>
      <c r="H13" s="352">
        <v>348</v>
      </c>
      <c r="I13" s="422">
        <v>857</v>
      </c>
      <c r="J13" s="351">
        <v>68</v>
      </c>
      <c r="K13" s="351">
        <v>1271</v>
      </c>
      <c r="L13" s="351">
        <v>2392</v>
      </c>
      <c r="M13" s="460">
        <v>3594</v>
      </c>
      <c r="N13" s="460">
        <v>144</v>
      </c>
      <c r="O13" s="461">
        <v>26987</v>
      </c>
    </row>
    <row r="14" spans="1:15" s="160" customFormat="1" ht="21" customHeight="1">
      <c r="A14" s="499"/>
      <c r="B14" s="355">
        <v>495</v>
      </c>
      <c r="C14" s="355">
        <v>199</v>
      </c>
      <c r="D14" s="355">
        <v>244</v>
      </c>
      <c r="E14" s="355">
        <v>179</v>
      </c>
      <c r="F14" s="355">
        <v>345</v>
      </c>
      <c r="G14" s="503"/>
      <c r="H14" s="356">
        <v>115</v>
      </c>
      <c r="I14" s="423">
        <v>9</v>
      </c>
      <c r="J14" s="354">
        <v>57</v>
      </c>
      <c r="K14" s="355">
        <v>16</v>
      </c>
      <c r="L14" s="355">
        <v>1258</v>
      </c>
      <c r="M14" s="462">
        <v>742</v>
      </c>
      <c r="N14" s="462">
        <v>58</v>
      </c>
      <c r="O14" s="463">
        <v>3717</v>
      </c>
    </row>
    <row r="15" spans="1:15" ht="21" customHeight="1">
      <c r="A15" s="497" t="s">
        <v>5</v>
      </c>
      <c r="B15" s="351">
        <v>1294</v>
      </c>
      <c r="C15" s="351">
        <v>334</v>
      </c>
      <c r="D15" s="351">
        <v>6511</v>
      </c>
      <c r="E15" s="351">
        <v>3742</v>
      </c>
      <c r="F15" s="351">
        <v>3541</v>
      </c>
      <c r="G15" s="351">
        <v>448</v>
      </c>
      <c r="H15" s="504" t="s">
        <v>242</v>
      </c>
      <c r="I15" s="422">
        <v>438</v>
      </c>
      <c r="J15" s="351">
        <v>328</v>
      </c>
      <c r="K15" s="351">
        <v>86</v>
      </c>
      <c r="L15" s="351">
        <v>3057</v>
      </c>
      <c r="M15" s="351">
        <v>2172</v>
      </c>
      <c r="N15" s="351">
        <v>219</v>
      </c>
      <c r="O15" s="408">
        <v>22170</v>
      </c>
    </row>
    <row r="16" spans="1:15" ht="21" customHeight="1">
      <c r="A16" s="499"/>
      <c r="B16" s="355">
        <v>227</v>
      </c>
      <c r="C16" s="355">
        <v>41</v>
      </c>
      <c r="D16" s="355">
        <v>336</v>
      </c>
      <c r="E16" s="355">
        <v>165</v>
      </c>
      <c r="F16" s="355">
        <v>265</v>
      </c>
      <c r="G16" s="355">
        <v>4</v>
      </c>
      <c r="H16" s="505"/>
      <c r="I16" s="423">
        <v>25</v>
      </c>
      <c r="J16" s="354">
        <v>22</v>
      </c>
      <c r="K16" s="355">
        <v>0</v>
      </c>
      <c r="L16" s="355">
        <v>585</v>
      </c>
      <c r="M16" s="355">
        <v>445</v>
      </c>
      <c r="N16" s="355">
        <v>53</v>
      </c>
      <c r="O16" s="409">
        <v>2168</v>
      </c>
    </row>
    <row r="17" spans="1:15" ht="21" customHeight="1">
      <c r="A17" s="497" t="s">
        <v>6</v>
      </c>
      <c r="B17" s="351">
        <v>366</v>
      </c>
      <c r="C17" s="351">
        <v>2336</v>
      </c>
      <c r="D17" s="351">
        <v>3067</v>
      </c>
      <c r="E17" s="351">
        <v>388</v>
      </c>
      <c r="F17" s="351">
        <v>2150</v>
      </c>
      <c r="G17" s="351">
        <v>662</v>
      </c>
      <c r="H17" s="352">
        <v>283</v>
      </c>
      <c r="I17" s="508" t="s">
        <v>242</v>
      </c>
      <c r="J17" s="357">
        <v>47</v>
      </c>
      <c r="K17" s="351">
        <v>63</v>
      </c>
      <c r="L17" s="351">
        <v>750</v>
      </c>
      <c r="M17" s="351">
        <v>1856</v>
      </c>
      <c r="N17" s="351">
        <v>51</v>
      </c>
      <c r="O17" s="408">
        <v>12019</v>
      </c>
    </row>
    <row r="18" spans="1:15" ht="21" customHeight="1">
      <c r="A18" s="499"/>
      <c r="B18" s="355">
        <v>64</v>
      </c>
      <c r="C18" s="355">
        <v>345</v>
      </c>
      <c r="D18" s="355">
        <v>221</v>
      </c>
      <c r="E18" s="355">
        <v>54</v>
      </c>
      <c r="F18" s="355">
        <v>152</v>
      </c>
      <c r="G18" s="355">
        <v>6</v>
      </c>
      <c r="H18" s="356">
        <v>149</v>
      </c>
      <c r="I18" s="509"/>
      <c r="J18" s="354">
        <v>11</v>
      </c>
      <c r="K18" s="354">
        <v>2</v>
      </c>
      <c r="L18" s="355">
        <v>307</v>
      </c>
      <c r="M18" s="355">
        <v>179</v>
      </c>
      <c r="N18" s="355">
        <v>32</v>
      </c>
      <c r="O18" s="409">
        <v>1522</v>
      </c>
    </row>
    <row r="19" spans="1:15" ht="21" customHeight="1">
      <c r="A19" s="497" t="s">
        <v>167</v>
      </c>
      <c r="B19" s="351">
        <v>315</v>
      </c>
      <c r="C19" s="357">
        <v>25</v>
      </c>
      <c r="D19" s="351">
        <v>771</v>
      </c>
      <c r="E19" s="351">
        <v>8108</v>
      </c>
      <c r="F19" s="351">
        <v>207</v>
      </c>
      <c r="G19" s="351">
        <v>21</v>
      </c>
      <c r="H19" s="352">
        <v>126</v>
      </c>
      <c r="I19" s="424">
        <v>20</v>
      </c>
      <c r="J19" s="502" t="s">
        <v>242</v>
      </c>
      <c r="K19" s="351">
        <v>8</v>
      </c>
      <c r="L19" s="351">
        <v>3096</v>
      </c>
      <c r="M19" s="351">
        <v>2741</v>
      </c>
      <c r="N19" s="351">
        <v>154</v>
      </c>
      <c r="O19" s="408">
        <v>15592</v>
      </c>
    </row>
    <row r="20" spans="1:15" ht="21" customHeight="1">
      <c r="A20" s="499"/>
      <c r="B20" s="355">
        <v>87</v>
      </c>
      <c r="C20" s="354">
        <v>0</v>
      </c>
      <c r="D20" s="355">
        <v>77</v>
      </c>
      <c r="E20" s="355">
        <v>912</v>
      </c>
      <c r="F20" s="355">
        <v>4</v>
      </c>
      <c r="G20" s="355">
        <v>1</v>
      </c>
      <c r="H20" s="356">
        <v>35</v>
      </c>
      <c r="I20" s="425">
        <v>1</v>
      </c>
      <c r="J20" s="503"/>
      <c r="K20" s="354">
        <v>0</v>
      </c>
      <c r="L20" s="355">
        <v>750</v>
      </c>
      <c r="M20" s="355">
        <v>482</v>
      </c>
      <c r="N20" s="355">
        <v>21</v>
      </c>
      <c r="O20" s="409">
        <v>2370</v>
      </c>
    </row>
    <row r="21" spans="1:15" ht="21" customHeight="1">
      <c r="A21" s="497" t="s">
        <v>7</v>
      </c>
      <c r="B21" s="351">
        <v>3539</v>
      </c>
      <c r="C21" s="351">
        <v>77</v>
      </c>
      <c r="D21" s="351">
        <v>485</v>
      </c>
      <c r="E21" s="351">
        <v>345</v>
      </c>
      <c r="F21" s="351">
        <v>846</v>
      </c>
      <c r="G21" s="351">
        <v>1676</v>
      </c>
      <c r="H21" s="352">
        <v>39</v>
      </c>
      <c r="I21" s="422">
        <v>51</v>
      </c>
      <c r="J21" s="351">
        <v>20</v>
      </c>
      <c r="K21" s="502" t="s">
        <v>242</v>
      </c>
      <c r="L21" s="351">
        <v>732</v>
      </c>
      <c r="M21" s="351">
        <v>2152</v>
      </c>
      <c r="N21" s="351">
        <v>92</v>
      </c>
      <c r="O21" s="408">
        <v>10054</v>
      </c>
    </row>
    <row r="22" spans="1:15" ht="21" customHeight="1">
      <c r="A22" s="499"/>
      <c r="B22" s="355">
        <v>450</v>
      </c>
      <c r="C22" s="354">
        <v>0</v>
      </c>
      <c r="D22" s="355">
        <v>33</v>
      </c>
      <c r="E22" s="355">
        <v>43</v>
      </c>
      <c r="F22" s="355">
        <v>100</v>
      </c>
      <c r="G22" s="355">
        <v>8</v>
      </c>
      <c r="H22" s="356">
        <v>8</v>
      </c>
      <c r="I22" s="425">
        <v>0</v>
      </c>
      <c r="J22" s="354">
        <v>11</v>
      </c>
      <c r="K22" s="503"/>
      <c r="L22" s="355">
        <v>231</v>
      </c>
      <c r="M22" s="355">
        <v>305</v>
      </c>
      <c r="N22" s="355">
        <v>27</v>
      </c>
      <c r="O22" s="409">
        <v>1216</v>
      </c>
    </row>
    <row r="23" spans="1:15" ht="21" customHeight="1">
      <c r="A23" s="497" t="s">
        <v>9</v>
      </c>
      <c r="B23" s="351">
        <v>4566</v>
      </c>
      <c r="C23" s="351">
        <v>540</v>
      </c>
      <c r="D23" s="351">
        <v>9463</v>
      </c>
      <c r="E23" s="351">
        <v>12583</v>
      </c>
      <c r="F23" s="351">
        <v>3240</v>
      </c>
      <c r="G23" s="351">
        <v>534</v>
      </c>
      <c r="H23" s="352">
        <v>1279</v>
      </c>
      <c r="I23" s="422">
        <v>508</v>
      </c>
      <c r="J23" s="351">
        <v>3683</v>
      </c>
      <c r="K23" s="351">
        <v>183</v>
      </c>
      <c r="L23" s="502" t="s">
        <v>242</v>
      </c>
      <c r="M23" s="351">
        <v>116209</v>
      </c>
      <c r="N23" s="351">
        <v>15453</v>
      </c>
      <c r="O23" s="408">
        <v>168241</v>
      </c>
    </row>
    <row r="24" spans="1:15" ht="21" customHeight="1">
      <c r="A24" s="499"/>
      <c r="B24" s="355">
        <v>250</v>
      </c>
      <c r="C24" s="355">
        <v>12</v>
      </c>
      <c r="D24" s="355">
        <v>541</v>
      </c>
      <c r="E24" s="355">
        <v>1762</v>
      </c>
      <c r="F24" s="355">
        <v>100</v>
      </c>
      <c r="G24" s="355">
        <v>4</v>
      </c>
      <c r="H24" s="356">
        <v>43</v>
      </c>
      <c r="I24" s="423">
        <v>5</v>
      </c>
      <c r="J24" s="354">
        <v>709</v>
      </c>
      <c r="K24" s="355">
        <v>0</v>
      </c>
      <c r="L24" s="503"/>
      <c r="M24" s="355">
        <v>16363</v>
      </c>
      <c r="N24" s="355">
        <v>2102</v>
      </c>
      <c r="O24" s="409">
        <v>21891</v>
      </c>
    </row>
    <row r="25" spans="1:15" ht="21" customHeight="1">
      <c r="A25" s="500" t="s">
        <v>49</v>
      </c>
      <c r="B25" s="351">
        <v>11861</v>
      </c>
      <c r="C25" s="359">
        <v>3724</v>
      </c>
      <c r="D25" s="351">
        <v>18899</v>
      </c>
      <c r="E25" s="359">
        <v>20468</v>
      </c>
      <c r="F25" s="351">
        <v>6791</v>
      </c>
      <c r="G25" s="351">
        <v>3791</v>
      </c>
      <c r="H25" s="352">
        <v>2042</v>
      </c>
      <c r="I25" s="426">
        <v>2328</v>
      </c>
      <c r="J25" s="359">
        <v>6465</v>
      </c>
      <c r="K25" s="351">
        <v>3083</v>
      </c>
      <c r="L25" s="359">
        <v>297644</v>
      </c>
      <c r="M25" s="502" t="s">
        <v>242</v>
      </c>
      <c r="N25" s="359">
        <v>50162</v>
      </c>
      <c r="O25" s="405">
        <v>427258</v>
      </c>
    </row>
    <row r="26" spans="1:15" ht="21" customHeight="1">
      <c r="A26" s="501"/>
      <c r="B26" s="355">
        <v>1790</v>
      </c>
      <c r="C26" s="360">
        <v>61</v>
      </c>
      <c r="D26" s="355">
        <v>1932</v>
      </c>
      <c r="E26" s="360">
        <v>3034</v>
      </c>
      <c r="F26" s="355">
        <v>452</v>
      </c>
      <c r="G26" s="355">
        <v>107</v>
      </c>
      <c r="H26" s="356">
        <v>392</v>
      </c>
      <c r="I26" s="427">
        <v>48</v>
      </c>
      <c r="J26" s="360">
        <v>1124</v>
      </c>
      <c r="K26" s="355">
        <v>49</v>
      </c>
      <c r="L26" s="360">
        <v>44730</v>
      </c>
      <c r="M26" s="503"/>
      <c r="N26" s="360">
        <v>7131</v>
      </c>
      <c r="O26" s="410">
        <v>60850</v>
      </c>
    </row>
    <row r="27" spans="1:15" ht="21" customHeight="1">
      <c r="A27" s="497" t="s">
        <v>10</v>
      </c>
      <c r="B27" s="351">
        <v>1149</v>
      </c>
      <c r="C27" s="351">
        <v>157</v>
      </c>
      <c r="D27" s="351">
        <v>1626</v>
      </c>
      <c r="E27" s="359">
        <v>3167</v>
      </c>
      <c r="F27" s="351">
        <v>594</v>
      </c>
      <c r="G27" s="351">
        <v>168</v>
      </c>
      <c r="H27" s="352">
        <v>200</v>
      </c>
      <c r="I27" s="422">
        <v>115</v>
      </c>
      <c r="J27" s="359">
        <v>394</v>
      </c>
      <c r="K27" s="351">
        <v>132</v>
      </c>
      <c r="L27" s="359">
        <v>82420</v>
      </c>
      <c r="M27" s="359">
        <v>68180</v>
      </c>
      <c r="N27" s="502" t="s">
        <v>242</v>
      </c>
      <c r="O27" s="405">
        <v>156996</v>
      </c>
    </row>
    <row r="28" spans="1:15" ht="21" customHeight="1">
      <c r="A28" s="499"/>
      <c r="B28" s="355">
        <v>277</v>
      </c>
      <c r="C28" s="355">
        <v>5</v>
      </c>
      <c r="D28" s="355">
        <v>103</v>
      </c>
      <c r="E28" s="360">
        <v>928</v>
      </c>
      <c r="F28" s="355">
        <v>15</v>
      </c>
      <c r="G28" s="355">
        <v>10</v>
      </c>
      <c r="H28" s="356">
        <v>33</v>
      </c>
      <c r="I28" s="471" t="s">
        <v>177</v>
      </c>
      <c r="J28" s="361">
        <v>460</v>
      </c>
      <c r="K28" s="355">
        <v>0</v>
      </c>
      <c r="L28" s="360">
        <v>18770</v>
      </c>
      <c r="M28" s="360">
        <v>9845</v>
      </c>
      <c r="N28" s="503"/>
      <c r="O28" s="410">
        <v>30164</v>
      </c>
    </row>
    <row r="29" spans="1:16" ht="21" customHeight="1">
      <c r="A29" s="497" t="s">
        <v>11</v>
      </c>
      <c r="B29" s="403">
        <v>41692</v>
      </c>
      <c r="C29" s="404">
        <v>15794</v>
      </c>
      <c r="D29" s="403">
        <v>62364</v>
      </c>
      <c r="E29" s="404">
        <v>75598</v>
      </c>
      <c r="F29" s="403">
        <v>45600</v>
      </c>
      <c r="G29" s="403">
        <v>21964</v>
      </c>
      <c r="H29" s="408">
        <v>11326</v>
      </c>
      <c r="I29" s="428">
        <v>10375</v>
      </c>
      <c r="J29" s="404">
        <v>20823</v>
      </c>
      <c r="K29" s="403">
        <v>11492</v>
      </c>
      <c r="L29" s="404">
        <v>420403</v>
      </c>
      <c r="M29" s="404">
        <v>235310</v>
      </c>
      <c r="N29" s="404">
        <v>68947</v>
      </c>
      <c r="O29" s="506" t="s">
        <v>242</v>
      </c>
      <c r="P29" s="16">
        <f>O3+O5+O7+O9+O11+O13+O15+O17+O19+O21+O23+O25+O27</f>
        <v>1028910</v>
      </c>
    </row>
    <row r="30" spans="1:16" ht="21" customHeight="1" thickBot="1">
      <c r="A30" s="498"/>
      <c r="B30" s="406">
        <v>6282</v>
      </c>
      <c r="C30" s="407">
        <v>887</v>
      </c>
      <c r="D30" s="406">
        <v>4882</v>
      </c>
      <c r="E30" s="407">
        <v>8529</v>
      </c>
      <c r="F30" s="406">
        <v>2941</v>
      </c>
      <c r="G30" s="406">
        <v>797</v>
      </c>
      <c r="H30" s="430">
        <v>2358</v>
      </c>
      <c r="I30" s="429">
        <v>356</v>
      </c>
      <c r="J30" s="407">
        <v>3192</v>
      </c>
      <c r="K30" s="406">
        <v>299</v>
      </c>
      <c r="L30" s="407">
        <v>75206</v>
      </c>
      <c r="M30" s="407">
        <v>35198</v>
      </c>
      <c r="N30" s="407">
        <v>8056</v>
      </c>
      <c r="O30" s="507"/>
      <c r="P30" s="16">
        <f>O4+O6+O8+O10+O12+O14+O16+O18+O20+O22+O24+O26+O28</f>
        <v>149522</v>
      </c>
    </row>
    <row r="31" spans="2:15" ht="21" customHeight="1">
      <c r="B31" s="419" t="s">
        <v>256</v>
      </c>
      <c r="C31" s="419"/>
      <c r="D31" s="419"/>
      <c r="E31" s="419"/>
      <c r="F31" s="419"/>
      <c r="G31" s="419"/>
      <c r="H31" s="419"/>
      <c r="I31" s="419"/>
      <c r="O31" s="25"/>
    </row>
    <row r="32" spans="2:15" ht="21" customHeight="1">
      <c r="B32" s="420" t="s">
        <v>257</v>
      </c>
      <c r="C32" s="420"/>
      <c r="D32" s="420"/>
      <c r="E32" s="420"/>
      <c r="F32" s="420"/>
      <c r="G32" s="420"/>
      <c r="H32" s="420"/>
      <c r="I32" s="420"/>
      <c r="O32" s="25"/>
    </row>
    <row r="34" ht="18.75" customHeight="1">
      <c r="B34" s="16">
        <f>SUM(B29:N29)</f>
        <v>1041688</v>
      </c>
    </row>
    <row r="35" ht="18.75" customHeight="1">
      <c r="B35" s="16">
        <f>SUM(B30:N30)</f>
        <v>148983</v>
      </c>
    </row>
  </sheetData>
  <sheetProtection/>
  <mergeCells count="28">
    <mergeCell ref="F11:F12"/>
    <mergeCell ref="C5:C6"/>
    <mergeCell ref="B3:B4"/>
    <mergeCell ref="A13:A14"/>
    <mergeCell ref="A15:A16"/>
    <mergeCell ref="A3:A4"/>
    <mergeCell ref="A5:A6"/>
    <mergeCell ref="A7:A8"/>
    <mergeCell ref="G13:G14"/>
    <mergeCell ref="H15:H16"/>
    <mergeCell ref="E9:E10"/>
    <mergeCell ref="O29:O30"/>
    <mergeCell ref="J19:J20"/>
    <mergeCell ref="L23:L24"/>
    <mergeCell ref="M25:M26"/>
    <mergeCell ref="K21:K22"/>
    <mergeCell ref="N27:N28"/>
    <mergeCell ref="I17:I18"/>
    <mergeCell ref="A29:A30"/>
    <mergeCell ref="A17:A18"/>
    <mergeCell ref="A25:A26"/>
    <mergeCell ref="D7:D8"/>
    <mergeCell ref="A11:A12"/>
    <mergeCell ref="A9:A10"/>
    <mergeCell ref="A27:A28"/>
    <mergeCell ref="A21:A22"/>
    <mergeCell ref="A19:A20"/>
    <mergeCell ref="A23:A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&amp;C-6-</oddFooter>
  </headerFooter>
  <colBreaks count="1" manualBreakCount="1">
    <brk id="8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99"/>
  </sheetPr>
  <dimension ref="A1:W26"/>
  <sheetViews>
    <sheetView view="pageBreakPreview" zoomScaleSheetLayoutView="100" zoomScalePageLayoutView="0" workbookViewId="0" topLeftCell="A7">
      <selection activeCell="D11" sqref="D11"/>
    </sheetView>
  </sheetViews>
  <sheetFormatPr defaultColWidth="8.796875" defaultRowHeight="22.5" customHeight="1"/>
  <cols>
    <col min="1" max="2" width="10" style="16" customWidth="1"/>
    <col min="3" max="11" width="8.8984375" style="16" customWidth="1"/>
    <col min="12" max="19" width="8.69921875" style="16" customWidth="1"/>
    <col min="20" max="20" width="9.59765625" style="16" customWidth="1"/>
    <col min="21" max="21" width="8.69921875" style="16" customWidth="1"/>
    <col min="22" max="16384" width="9.09765625" style="16" customWidth="1"/>
  </cols>
  <sheetData>
    <row r="1" s="23" customFormat="1" ht="21.75" customHeight="1">
      <c r="A1" s="113" t="s">
        <v>258</v>
      </c>
    </row>
    <row r="2" spans="1:21" ht="21.75" customHeight="1" thickBot="1">
      <c r="A2" s="91" t="s">
        <v>259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6" t="s">
        <v>260</v>
      </c>
      <c r="T2" s="85"/>
      <c r="U2" s="235"/>
    </row>
    <row r="3" spans="1:23" s="24" customFormat="1" ht="55.5" customHeight="1">
      <c r="A3" s="45"/>
      <c r="B3" s="86" t="s">
        <v>261</v>
      </c>
      <c r="C3" s="86" t="s">
        <v>262</v>
      </c>
      <c r="D3" s="86" t="s">
        <v>263</v>
      </c>
      <c r="E3" s="86" t="s">
        <v>264</v>
      </c>
      <c r="F3" s="86" t="s">
        <v>265</v>
      </c>
      <c r="G3" s="86" t="s">
        <v>179</v>
      </c>
      <c r="H3" s="86" t="s">
        <v>180</v>
      </c>
      <c r="I3" s="95" t="s">
        <v>266</v>
      </c>
      <c r="J3" s="90" t="s">
        <v>267</v>
      </c>
      <c r="K3" s="92" t="s">
        <v>268</v>
      </c>
      <c r="L3" s="92" t="s">
        <v>269</v>
      </c>
      <c r="M3" s="93" t="s">
        <v>270</v>
      </c>
      <c r="N3" s="90" t="s">
        <v>404</v>
      </c>
      <c r="O3" s="90" t="s">
        <v>271</v>
      </c>
      <c r="P3" s="90" t="s">
        <v>272</v>
      </c>
      <c r="Q3" s="90" t="s">
        <v>273</v>
      </c>
      <c r="R3" s="96" t="s">
        <v>274</v>
      </c>
      <c r="S3" s="94" t="s">
        <v>275</v>
      </c>
      <c r="T3" s="96" t="s">
        <v>276</v>
      </c>
      <c r="U3" s="92" t="s">
        <v>277</v>
      </c>
      <c r="V3" s="417" t="s">
        <v>278</v>
      </c>
      <c r="W3" s="418" t="s">
        <v>372</v>
      </c>
    </row>
    <row r="4" spans="1:23" ht="21.75" customHeight="1">
      <c r="A4" s="46" t="s">
        <v>243</v>
      </c>
      <c r="B4" s="340">
        <v>186827</v>
      </c>
      <c r="C4" s="340">
        <v>2968</v>
      </c>
      <c r="D4" s="340"/>
      <c r="E4" s="340">
        <v>4</v>
      </c>
      <c r="F4" s="340">
        <v>68</v>
      </c>
      <c r="G4" s="340">
        <v>12775</v>
      </c>
      <c r="H4" s="340">
        <v>59135</v>
      </c>
      <c r="I4" s="340">
        <v>936</v>
      </c>
      <c r="J4" s="340">
        <v>2441</v>
      </c>
      <c r="K4" s="341">
        <v>8027</v>
      </c>
      <c r="L4" s="341">
        <v>28386</v>
      </c>
      <c r="M4" s="342">
        <v>4337</v>
      </c>
      <c r="N4" s="340">
        <v>2533</v>
      </c>
      <c r="O4" s="340">
        <v>6721</v>
      </c>
      <c r="P4" s="340">
        <v>9815</v>
      </c>
      <c r="Q4" s="340">
        <v>6203</v>
      </c>
      <c r="R4" s="340">
        <v>7328</v>
      </c>
      <c r="S4" s="340">
        <v>14600</v>
      </c>
      <c r="T4" s="340">
        <v>759</v>
      </c>
      <c r="U4" s="341">
        <v>8639</v>
      </c>
      <c r="V4" s="414">
        <v>3971</v>
      </c>
      <c r="W4" s="411">
        <v>7181</v>
      </c>
    </row>
    <row r="5" spans="1:23" ht="21.75" customHeight="1">
      <c r="A5" s="48" t="s">
        <v>64</v>
      </c>
      <c r="B5" s="343">
        <v>38493</v>
      </c>
      <c r="C5" s="343">
        <v>1505</v>
      </c>
      <c r="D5" s="344">
        <v>3</v>
      </c>
      <c r="E5" s="343">
        <v>163</v>
      </c>
      <c r="F5" s="343">
        <v>11</v>
      </c>
      <c r="G5" s="343">
        <v>2373</v>
      </c>
      <c r="H5" s="343">
        <v>15740</v>
      </c>
      <c r="I5" s="343">
        <v>150</v>
      </c>
      <c r="J5" s="343">
        <v>286</v>
      </c>
      <c r="K5" s="345">
        <v>1641</v>
      </c>
      <c r="L5" s="345">
        <v>4809</v>
      </c>
      <c r="M5" s="346">
        <v>579</v>
      </c>
      <c r="N5" s="343">
        <v>293</v>
      </c>
      <c r="O5" s="343">
        <v>825</v>
      </c>
      <c r="P5" s="343">
        <v>1645</v>
      </c>
      <c r="Q5" s="343">
        <v>1021</v>
      </c>
      <c r="R5" s="343">
        <v>1082</v>
      </c>
      <c r="S5" s="343">
        <v>2499</v>
      </c>
      <c r="T5" s="343">
        <v>175</v>
      </c>
      <c r="U5" s="345">
        <v>1613</v>
      </c>
      <c r="V5" s="415">
        <v>732</v>
      </c>
      <c r="W5" s="412">
        <v>1348</v>
      </c>
    </row>
    <row r="6" spans="1:23" ht="21.75" customHeight="1">
      <c r="A6" s="48" t="s">
        <v>244</v>
      </c>
      <c r="B6" s="343">
        <v>76873</v>
      </c>
      <c r="C6" s="343">
        <v>959</v>
      </c>
      <c r="D6" s="344">
        <v>2</v>
      </c>
      <c r="E6" s="343">
        <v>5</v>
      </c>
      <c r="F6" s="343">
        <v>2</v>
      </c>
      <c r="G6" s="343">
        <v>3630</v>
      </c>
      <c r="H6" s="343">
        <v>31226</v>
      </c>
      <c r="I6" s="343">
        <v>225</v>
      </c>
      <c r="J6" s="343">
        <v>1424</v>
      </c>
      <c r="K6" s="345">
        <v>2954</v>
      </c>
      <c r="L6" s="345">
        <v>9307</v>
      </c>
      <c r="M6" s="346">
        <v>1119</v>
      </c>
      <c r="N6" s="343">
        <v>857</v>
      </c>
      <c r="O6" s="343">
        <v>2010</v>
      </c>
      <c r="P6" s="343">
        <v>4091</v>
      </c>
      <c r="Q6" s="343">
        <v>2024</v>
      </c>
      <c r="R6" s="343">
        <v>2735</v>
      </c>
      <c r="S6" s="343">
        <v>4892</v>
      </c>
      <c r="T6" s="343">
        <v>197</v>
      </c>
      <c r="U6" s="345">
        <v>3328</v>
      </c>
      <c r="V6" s="415">
        <v>1297</v>
      </c>
      <c r="W6" s="412">
        <v>4589</v>
      </c>
    </row>
    <row r="7" spans="1:23" ht="21.75" customHeight="1">
      <c r="A7" s="48" t="s">
        <v>245</v>
      </c>
      <c r="B7" s="343">
        <v>217365</v>
      </c>
      <c r="C7" s="343">
        <v>4145</v>
      </c>
      <c r="D7" s="344">
        <v>200</v>
      </c>
      <c r="E7" s="343">
        <v>10</v>
      </c>
      <c r="F7" s="343">
        <v>68</v>
      </c>
      <c r="G7" s="343">
        <v>10656</v>
      </c>
      <c r="H7" s="343">
        <v>86037</v>
      </c>
      <c r="I7" s="343">
        <v>499</v>
      </c>
      <c r="J7" s="343">
        <v>2096</v>
      </c>
      <c r="K7" s="345">
        <v>9067</v>
      </c>
      <c r="L7" s="345">
        <v>23275</v>
      </c>
      <c r="M7" s="346">
        <v>2775</v>
      </c>
      <c r="N7" s="343">
        <v>2131</v>
      </c>
      <c r="O7" s="343">
        <v>6687</v>
      </c>
      <c r="P7" s="343">
        <v>11077</v>
      </c>
      <c r="Q7" s="343">
        <v>6511</v>
      </c>
      <c r="R7" s="343">
        <v>7101</v>
      </c>
      <c r="S7" s="343">
        <v>14698</v>
      </c>
      <c r="T7" s="343">
        <v>1072</v>
      </c>
      <c r="U7" s="345">
        <v>10956</v>
      </c>
      <c r="V7" s="415">
        <v>3709</v>
      </c>
      <c r="W7" s="412">
        <v>14595</v>
      </c>
    </row>
    <row r="8" spans="1:23" ht="21.75" customHeight="1">
      <c r="A8" s="48" t="s">
        <v>246</v>
      </c>
      <c r="B8" s="343">
        <f aca="true" t="shared" si="0" ref="B8:B13">SUM(C8:W8)</f>
        <v>91966</v>
      </c>
      <c r="C8" s="343">
        <v>2381</v>
      </c>
      <c r="D8" s="343">
        <v>11</v>
      </c>
      <c r="E8" s="343">
        <v>5</v>
      </c>
      <c r="F8" s="343">
        <v>53</v>
      </c>
      <c r="G8" s="343">
        <v>4723</v>
      </c>
      <c r="H8" s="343">
        <v>32881</v>
      </c>
      <c r="I8" s="343">
        <v>282</v>
      </c>
      <c r="J8" s="343">
        <v>1187</v>
      </c>
      <c r="K8" s="345">
        <v>4100</v>
      </c>
      <c r="L8" s="345">
        <v>11724</v>
      </c>
      <c r="M8" s="346">
        <v>1621</v>
      </c>
      <c r="N8" s="343">
        <v>1012</v>
      </c>
      <c r="O8" s="343">
        <v>2453</v>
      </c>
      <c r="P8" s="343">
        <v>4295</v>
      </c>
      <c r="Q8" s="343">
        <v>2574</v>
      </c>
      <c r="R8" s="343">
        <v>3283</v>
      </c>
      <c r="S8" s="343">
        <v>6477</v>
      </c>
      <c r="T8" s="343">
        <v>563</v>
      </c>
      <c r="U8" s="345">
        <v>4034</v>
      </c>
      <c r="V8" s="415">
        <v>1927</v>
      </c>
      <c r="W8" s="412">
        <v>6380</v>
      </c>
    </row>
    <row r="9" spans="1:23" ht="21.75" customHeight="1">
      <c r="A9" s="48" t="s">
        <v>247</v>
      </c>
      <c r="B9" s="343">
        <f t="shared" si="0"/>
        <v>86806</v>
      </c>
      <c r="C9" s="343">
        <v>3987</v>
      </c>
      <c r="D9" s="343">
        <v>1</v>
      </c>
      <c r="E9" s="343">
        <v>1390</v>
      </c>
      <c r="F9" s="343">
        <v>25</v>
      </c>
      <c r="G9" s="343">
        <v>6216</v>
      </c>
      <c r="H9" s="343">
        <v>31549</v>
      </c>
      <c r="I9" s="343">
        <v>245</v>
      </c>
      <c r="J9" s="343">
        <v>530</v>
      </c>
      <c r="K9" s="345">
        <v>2951</v>
      </c>
      <c r="L9" s="345">
        <v>12023</v>
      </c>
      <c r="M9" s="346">
        <v>1434</v>
      </c>
      <c r="N9" s="343">
        <v>689</v>
      </c>
      <c r="O9" s="343">
        <v>1668</v>
      </c>
      <c r="P9" s="343">
        <v>3795</v>
      </c>
      <c r="Q9" s="343">
        <v>2798</v>
      </c>
      <c r="R9" s="343">
        <v>2752</v>
      </c>
      <c r="S9" s="343">
        <v>6684</v>
      </c>
      <c r="T9" s="343">
        <v>606</v>
      </c>
      <c r="U9" s="345">
        <v>3389</v>
      </c>
      <c r="V9" s="415">
        <v>1979</v>
      </c>
      <c r="W9" s="412">
        <v>2095</v>
      </c>
    </row>
    <row r="10" spans="1:23" ht="21.75" customHeight="1">
      <c r="A10" s="48" t="s">
        <v>248</v>
      </c>
      <c r="B10" s="343">
        <f t="shared" si="0"/>
        <v>35036</v>
      </c>
      <c r="C10" s="343">
        <v>268</v>
      </c>
      <c r="D10" s="343">
        <v>0</v>
      </c>
      <c r="E10" s="343">
        <v>0</v>
      </c>
      <c r="F10" s="343">
        <v>0</v>
      </c>
      <c r="G10" s="343">
        <v>1693</v>
      </c>
      <c r="H10" s="343">
        <v>12805</v>
      </c>
      <c r="I10" s="343">
        <v>93</v>
      </c>
      <c r="J10" s="343">
        <v>656</v>
      </c>
      <c r="K10" s="345">
        <v>1659</v>
      </c>
      <c r="L10" s="345">
        <v>4418</v>
      </c>
      <c r="M10" s="346">
        <v>614</v>
      </c>
      <c r="N10" s="343">
        <v>379</v>
      </c>
      <c r="O10" s="343">
        <v>1019</v>
      </c>
      <c r="P10" s="343">
        <v>1796</v>
      </c>
      <c r="Q10" s="343">
        <v>879</v>
      </c>
      <c r="R10" s="343">
        <v>1203</v>
      </c>
      <c r="S10" s="343">
        <v>2293</v>
      </c>
      <c r="T10" s="343">
        <v>99</v>
      </c>
      <c r="U10" s="345">
        <v>1483</v>
      </c>
      <c r="V10" s="415">
        <v>717</v>
      </c>
      <c r="W10" s="412">
        <v>2962</v>
      </c>
    </row>
    <row r="11" spans="1:23" ht="21.75" customHeight="1">
      <c r="A11" s="48" t="s">
        <v>249</v>
      </c>
      <c r="B11" s="343">
        <f t="shared" si="0"/>
        <v>22414</v>
      </c>
      <c r="C11" s="343">
        <v>267</v>
      </c>
      <c r="D11" s="344" t="s">
        <v>177</v>
      </c>
      <c r="E11" s="343">
        <v>16</v>
      </c>
      <c r="F11" s="343">
        <v>7</v>
      </c>
      <c r="G11" s="343">
        <v>1249</v>
      </c>
      <c r="H11" s="343">
        <v>9757</v>
      </c>
      <c r="I11" s="343">
        <v>55</v>
      </c>
      <c r="J11" s="343">
        <v>228</v>
      </c>
      <c r="K11" s="345">
        <v>1113</v>
      </c>
      <c r="L11" s="345">
        <v>2672</v>
      </c>
      <c r="M11" s="346">
        <v>282</v>
      </c>
      <c r="N11" s="343">
        <v>185</v>
      </c>
      <c r="O11" s="343">
        <v>387</v>
      </c>
      <c r="P11" s="343">
        <v>963</v>
      </c>
      <c r="Q11" s="343">
        <v>603</v>
      </c>
      <c r="R11" s="343">
        <v>598</v>
      </c>
      <c r="S11" s="343">
        <v>1462</v>
      </c>
      <c r="T11" s="343">
        <v>61</v>
      </c>
      <c r="U11" s="345">
        <v>1050</v>
      </c>
      <c r="V11" s="415">
        <v>294</v>
      </c>
      <c r="W11" s="412">
        <v>1165</v>
      </c>
    </row>
    <row r="12" spans="1:23" ht="21.75" customHeight="1">
      <c r="A12" s="48" t="s">
        <v>250</v>
      </c>
      <c r="B12" s="343">
        <f t="shared" si="0"/>
        <v>28806</v>
      </c>
      <c r="C12" s="343">
        <v>505</v>
      </c>
      <c r="D12" s="343">
        <v>3</v>
      </c>
      <c r="E12" s="347">
        <v>2</v>
      </c>
      <c r="F12" s="343">
        <v>1</v>
      </c>
      <c r="G12" s="343">
        <v>1571</v>
      </c>
      <c r="H12" s="343">
        <v>9903</v>
      </c>
      <c r="I12" s="343">
        <v>102</v>
      </c>
      <c r="J12" s="343">
        <v>400</v>
      </c>
      <c r="K12" s="345">
        <v>1256</v>
      </c>
      <c r="L12" s="345">
        <v>3373</v>
      </c>
      <c r="M12" s="346">
        <v>420</v>
      </c>
      <c r="N12" s="343">
        <v>325</v>
      </c>
      <c r="O12" s="343">
        <v>892</v>
      </c>
      <c r="P12" s="343">
        <v>1279</v>
      </c>
      <c r="Q12" s="343">
        <v>809</v>
      </c>
      <c r="R12" s="343">
        <v>1241</v>
      </c>
      <c r="S12" s="343">
        <v>2116</v>
      </c>
      <c r="T12" s="343">
        <v>110</v>
      </c>
      <c r="U12" s="345">
        <v>1324</v>
      </c>
      <c r="V12" s="415">
        <v>990</v>
      </c>
      <c r="W12" s="412">
        <v>2184</v>
      </c>
    </row>
    <row r="13" spans="1:23" ht="21.75" customHeight="1" thickBot="1">
      <c r="A13" s="47" t="s">
        <v>251</v>
      </c>
      <c r="B13" s="348">
        <f t="shared" si="0"/>
        <v>19761</v>
      </c>
      <c r="C13" s="348">
        <v>797</v>
      </c>
      <c r="D13" s="348">
        <v>3</v>
      </c>
      <c r="E13" s="348">
        <v>4</v>
      </c>
      <c r="F13" s="348">
        <v>4</v>
      </c>
      <c r="G13" s="348">
        <v>1220</v>
      </c>
      <c r="H13" s="348">
        <v>7282</v>
      </c>
      <c r="I13" s="348">
        <v>97</v>
      </c>
      <c r="J13" s="348">
        <v>163</v>
      </c>
      <c r="K13" s="349">
        <v>690</v>
      </c>
      <c r="L13" s="349">
        <v>2412</v>
      </c>
      <c r="M13" s="350">
        <v>337</v>
      </c>
      <c r="N13" s="348">
        <v>164</v>
      </c>
      <c r="O13" s="348">
        <v>413</v>
      </c>
      <c r="P13" s="348">
        <v>851</v>
      </c>
      <c r="Q13" s="348">
        <v>639</v>
      </c>
      <c r="R13" s="348">
        <v>598</v>
      </c>
      <c r="S13" s="348">
        <v>1417</v>
      </c>
      <c r="T13" s="348">
        <v>129</v>
      </c>
      <c r="U13" s="349">
        <v>847</v>
      </c>
      <c r="V13" s="416">
        <v>466</v>
      </c>
      <c r="W13" s="413">
        <v>1228</v>
      </c>
    </row>
    <row r="14" spans="1:12" ht="21.75" customHeight="1">
      <c r="A14" s="239"/>
      <c r="B14" s="240"/>
      <c r="J14" s="34"/>
      <c r="L14" s="238"/>
    </row>
    <row r="15" spans="1:21" ht="21.75" customHeight="1" thickBot="1">
      <c r="A15" s="150" t="s">
        <v>279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6" t="s">
        <v>350</v>
      </c>
      <c r="Q15" s="153"/>
      <c r="R15" s="153"/>
      <c r="T15" s="152"/>
      <c r="U15" s="25"/>
    </row>
    <row r="16" spans="1:21" s="24" customFormat="1" ht="48">
      <c r="A16" s="154"/>
      <c r="B16" s="155" t="s">
        <v>261</v>
      </c>
      <c r="C16" s="180" t="s">
        <v>280</v>
      </c>
      <c r="D16" s="181" t="s">
        <v>178</v>
      </c>
      <c r="E16" s="181" t="s">
        <v>281</v>
      </c>
      <c r="F16" s="181" t="s">
        <v>179</v>
      </c>
      <c r="G16" s="181" t="s">
        <v>180</v>
      </c>
      <c r="H16" s="181" t="s">
        <v>266</v>
      </c>
      <c r="I16" s="180" t="s">
        <v>267</v>
      </c>
      <c r="J16" s="181" t="s">
        <v>268</v>
      </c>
      <c r="K16" s="381" t="s">
        <v>269</v>
      </c>
      <c r="L16" s="381" t="s">
        <v>270</v>
      </c>
      <c r="M16" s="431" t="s">
        <v>282</v>
      </c>
      <c r="N16" s="181" t="s">
        <v>283</v>
      </c>
      <c r="O16" s="180" t="s">
        <v>284</v>
      </c>
      <c r="P16" s="181" t="s">
        <v>285</v>
      </c>
      <c r="Q16" s="181" t="s">
        <v>286</v>
      </c>
      <c r="R16" s="180" t="s">
        <v>276</v>
      </c>
      <c r="S16" s="181" t="s">
        <v>287</v>
      </c>
      <c r="T16" s="381" t="s">
        <v>288</v>
      </c>
      <c r="U16" s="35"/>
    </row>
    <row r="17" spans="1:21" ht="21.75" customHeight="1">
      <c r="A17" s="156" t="s">
        <v>243</v>
      </c>
      <c r="B17" s="371">
        <f>SUM(C17:T17)</f>
        <v>14484</v>
      </c>
      <c r="C17" s="372">
        <v>30</v>
      </c>
      <c r="D17" s="372">
        <v>0</v>
      </c>
      <c r="E17" s="372">
        <v>8</v>
      </c>
      <c r="F17" s="372">
        <v>1516</v>
      </c>
      <c r="G17" s="372">
        <v>1659</v>
      </c>
      <c r="H17" s="372">
        <v>11</v>
      </c>
      <c r="I17" s="372">
        <v>108</v>
      </c>
      <c r="J17" s="371">
        <v>205</v>
      </c>
      <c r="K17" s="382">
        <v>3715</v>
      </c>
      <c r="L17" s="382">
        <v>275</v>
      </c>
      <c r="M17" s="373">
        <v>836</v>
      </c>
      <c r="N17" s="372">
        <v>601</v>
      </c>
      <c r="O17" s="372">
        <v>1755</v>
      </c>
      <c r="P17" s="371">
        <v>1254</v>
      </c>
      <c r="Q17" s="371">
        <v>548</v>
      </c>
      <c r="R17" s="371">
        <v>69</v>
      </c>
      <c r="S17" s="371">
        <v>880</v>
      </c>
      <c r="T17" s="382">
        <v>1014</v>
      </c>
      <c r="U17" s="36"/>
    </row>
    <row r="18" spans="1:21" ht="21.75" customHeight="1">
      <c r="A18" s="157" t="s">
        <v>64</v>
      </c>
      <c r="B18" s="372">
        <v>3271</v>
      </c>
      <c r="C18" s="372">
        <v>5</v>
      </c>
      <c r="D18" s="372">
        <v>1</v>
      </c>
      <c r="E18" s="372">
        <v>3</v>
      </c>
      <c r="F18" s="372">
        <v>357</v>
      </c>
      <c r="G18" s="372">
        <v>711</v>
      </c>
      <c r="H18" s="372">
        <v>5</v>
      </c>
      <c r="I18" s="372">
        <v>8</v>
      </c>
      <c r="J18" s="372">
        <v>86</v>
      </c>
      <c r="K18" s="383">
        <v>764</v>
      </c>
      <c r="L18" s="383">
        <v>50</v>
      </c>
      <c r="M18" s="373">
        <v>135</v>
      </c>
      <c r="N18" s="372">
        <v>99</v>
      </c>
      <c r="O18" s="372">
        <v>300</v>
      </c>
      <c r="P18" s="372">
        <v>240</v>
      </c>
      <c r="Q18" s="372">
        <v>103</v>
      </c>
      <c r="R18" s="372">
        <v>14</v>
      </c>
      <c r="S18" s="372">
        <v>195</v>
      </c>
      <c r="T18" s="383">
        <v>195</v>
      </c>
      <c r="U18" s="36"/>
    </row>
    <row r="19" spans="1:21" ht="21.75" customHeight="1">
      <c r="A19" s="157" t="s">
        <v>244</v>
      </c>
      <c r="B19" s="373">
        <v>5301</v>
      </c>
      <c r="C19" s="374">
        <v>2</v>
      </c>
      <c r="D19" s="375" t="s">
        <v>359</v>
      </c>
      <c r="E19" s="375" t="s">
        <v>359</v>
      </c>
      <c r="F19" s="372">
        <v>397</v>
      </c>
      <c r="G19" s="372">
        <v>731</v>
      </c>
      <c r="H19" s="372">
        <v>7</v>
      </c>
      <c r="I19" s="372">
        <v>54</v>
      </c>
      <c r="J19" s="372">
        <v>82</v>
      </c>
      <c r="K19" s="383">
        <v>1286</v>
      </c>
      <c r="L19" s="383">
        <v>79</v>
      </c>
      <c r="M19" s="373">
        <v>366</v>
      </c>
      <c r="N19" s="372">
        <v>187</v>
      </c>
      <c r="O19" s="372">
        <v>789</v>
      </c>
      <c r="P19" s="372">
        <v>464</v>
      </c>
      <c r="Q19" s="372">
        <v>198</v>
      </c>
      <c r="R19" s="372">
        <v>19</v>
      </c>
      <c r="S19" s="372">
        <v>294</v>
      </c>
      <c r="T19" s="383">
        <v>346</v>
      </c>
      <c r="U19" s="36"/>
    </row>
    <row r="20" spans="1:21" ht="21.75" customHeight="1">
      <c r="A20" s="157" t="s">
        <v>245</v>
      </c>
      <c r="B20" s="372">
        <v>13786</v>
      </c>
      <c r="C20" s="373">
        <v>57</v>
      </c>
      <c r="D20" s="372">
        <v>3</v>
      </c>
      <c r="E20" s="372">
        <v>17</v>
      </c>
      <c r="F20" s="372">
        <v>1495</v>
      </c>
      <c r="G20" s="372">
        <v>1547</v>
      </c>
      <c r="H20" s="372">
        <v>10</v>
      </c>
      <c r="I20" s="372">
        <v>96</v>
      </c>
      <c r="J20" s="372">
        <v>332</v>
      </c>
      <c r="K20" s="383">
        <v>3081</v>
      </c>
      <c r="L20" s="383">
        <v>162</v>
      </c>
      <c r="M20" s="373">
        <v>832</v>
      </c>
      <c r="N20" s="372">
        <v>491</v>
      </c>
      <c r="O20" s="372">
        <v>2058</v>
      </c>
      <c r="P20" s="372">
        <v>1254</v>
      </c>
      <c r="Q20" s="374">
        <v>525</v>
      </c>
      <c r="R20" s="374">
        <v>90</v>
      </c>
      <c r="S20" s="374">
        <v>752</v>
      </c>
      <c r="T20" s="383">
        <v>984</v>
      </c>
      <c r="U20" s="37"/>
    </row>
    <row r="21" spans="1:21" ht="21.75" customHeight="1">
      <c r="A21" s="157" t="s">
        <v>246</v>
      </c>
      <c r="B21" s="372">
        <v>6613</v>
      </c>
      <c r="C21" s="372">
        <v>14</v>
      </c>
      <c r="D21" s="372">
        <v>1</v>
      </c>
      <c r="E21" s="372">
        <v>12</v>
      </c>
      <c r="F21" s="372">
        <v>605</v>
      </c>
      <c r="G21" s="372">
        <v>912</v>
      </c>
      <c r="H21" s="372">
        <v>3</v>
      </c>
      <c r="I21" s="372">
        <v>36</v>
      </c>
      <c r="J21" s="372">
        <v>144</v>
      </c>
      <c r="K21" s="383">
        <v>1601</v>
      </c>
      <c r="L21" s="383">
        <v>63</v>
      </c>
      <c r="M21" s="373">
        <v>503</v>
      </c>
      <c r="N21" s="372">
        <v>220</v>
      </c>
      <c r="O21" s="372">
        <v>856</v>
      </c>
      <c r="P21" s="372">
        <v>589</v>
      </c>
      <c r="Q21" s="372">
        <v>280</v>
      </c>
      <c r="R21" s="372">
        <v>28</v>
      </c>
      <c r="S21" s="372">
        <v>366</v>
      </c>
      <c r="T21" s="383">
        <v>379</v>
      </c>
      <c r="U21" s="36"/>
    </row>
    <row r="22" spans="1:21" ht="21.75" customHeight="1">
      <c r="A22" s="158" t="s">
        <v>247</v>
      </c>
      <c r="B22" s="372">
        <f>SUM(C22:T22)</f>
        <v>7301</v>
      </c>
      <c r="C22" s="372">
        <v>38</v>
      </c>
      <c r="D22" s="372">
        <v>6</v>
      </c>
      <c r="E22" s="372">
        <v>4</v>
      </c>
      <c r="F22" s="372">
        <v>915</v>
      </c>
      <c r="G22" s="372">
        <v>1325</v>
      </c>
      <c r="H22" s="372">
        <v>4</v>
      </c>
      <c r="I22" s="372">
        <v>18</v>
      </c>
      <c r="J22" s="372">
        <v>134</v>
      </c>
      <c r="K22" s="383">
        <v>1837</v>
      </c>
      <c r="L22" s="383">
        <v>118</v>
      </c>
      <c r="M22" s="373">
        <v>276</v>
      </c>
      <c r="N22" s="372">
        <v>220</v>
      </c>
      <c r="O22" s="372">
        <v>670</v>
      </c>
      <c r="P22" s="372">
        <v>603</v>
      </c>
      <c r="Q22" s="372">
        <v>273</v>
      </c>
      <c r="R22" s="372">
        <v>35</v>
      </c>
      <c r="S22" s="372">
        <v>354</v>
      </c>
      <c r="T22" s="383">
        <v>471</v>
      </c>
      <c r="U22" s="36"/>
    </row>
    <row r="23" spans="1:21" ht="21.75" customHeight="1">
      <c r="A23" s="157" t="s">
        <v>248</v>
      </c>
      <c r="B23" s="372">
        <v>2209</v>
      </c>
      <c r="C23" s="374">
        <v>3</v>
      </c>
      <c r="D23" s="372">
        <v>0</v>
      </c>
      <c r="E23" s="372">
        <v>0</v>
      </c>
      <c r="F23" s="376">
        <v>174</v>
      </c>
      <c r="G23" s="372">
        <v>247</v>
      </c>
      <c r="H23" s="372">
        <v>1</v>
      </c>
      <c r="I23" s="372">
        <v>15</v>
      </c>
      <c r="J23" s="372">
        <v>37</v>
      </c>
      <c r="K23" s="383">
        <v>593</v>
      </c>
      <c r="L23" s="383">
        <v>32</v>
      </c>
      <c r="M23" s="373">
        <v>187</v>
      </c>
      <c r="N23" s="372">
        <v>69</v>
      </c>
      <c r="O23" s="372">
        <v>291</v>
      </c>
      <c r="P23" s="372">
        <v>202</v>
      </c>
      <c r="Q23" s="372">
        <v>94</v>
      </c>
      <c r="R23" s="372">
        <v>7</v>
      </c>
      <c r="S23" s="372">
        <v>132</v>
      </c>
      <c r="T23" s="383">
        <v>125</v>
      </c>
      <c r="U23" s="36"/>
    </row>
    <row r="24" spans="1:21" ht="21.75" customHeight="1">
      <c r="A24" s="157" t="s">
        <v>249</v>
      </c>
      <c r="B24" s="372">
        <v>1514</v>
      </c>
      <c r="C24" s="372">
        <v>2</v>
      </c>
      <c r="D24" s="372">
        <v>0</v>
      </c>
      <c r="E24" s="372">
        <v>1</v>
      </c>
      <c r="F24" s="376">
        <v>147</v>
      </c>
      <c r="G24" s="372">
        <v>337</v>
      </c>
      <c r="H24" s="372">
        <v>0</v>
      </c>
      <c r="I24" s="372">
        <v>2</v>
      </c>
      <c r="J24" s="372">
        <v>33</v>
      </c>
      <c r="K24" s="383">
        <v>361</v>
      </c>
      <c r="L24" s="383">
        <v>23</v>
      </c>
      <c r="M24" s="373">
        <v>82</v>
      </c>
      <c r="N24" s="372">
        <v>43</v>
      </c>
      <c r="O24" s="372">
        <v>133</v>
      </c>
      <c r="P24" s="372">
        <v>136</v>
      </c>
      <c r="Q24" s="372">
        <v>65</v>
      </c>
      <c r="R24" s="372">
        <v>6</v>
      </c>
      <c r="S24" s="372">
        <v>73</v>
      </c>
      <c r="T24" s="383">
        <v>70</v>
      </c>
      <c r="U24" s="36"/>
    </row>
    <row r="25" spans="1:21" ht="21.75" customHeight="1">
      <c r="A25" s="157" t="s">
        <v>250</v>
      </c>
      <c r="B25" s="372">
        <f>SUM(C25:T25)</f>
        <v>1824</v>
      </c>
      <c r="C25" s="374">
        <v>7</v>
      </c>
      <c r="D25" s="372">
        <v>1</v>
      </c>
      <c r="E25" s="372">
        <v>1</v>
      </c>
      <c r="F25" s="374">
        <v>190</v>
      </c>
      <c r="G25" s="372">
        <v>314</v>
      </c>
      <c r="H25" s="372">
        <v>0</v>
      </c>
      <c r="I25" s="372">
        <v>4</v>
      </c>
      <c r="J25" s="372">
        <v>49</v>
      </c>
      <c r="K25" s="383">
        <v>380</v>
      </c>
      <c r="L25" s="383">
        <v>15</v>
      </c>
      <c r="M25" s="373">
        <v>133</v>
      </c>
      <c r="N25" s="372">
        <v>58</v>
      </c>
      <c r="O25" s="372">
        <v>228</v>
      </c>
      <c r="P25" s="372">
        <v>139</v>
      </c>
      <c r="Q25" s="372">
        <v>74</v>
      </c>
      <c r="R25" s="372">
        <v>114</v>
      </c>
      <c r="S25" s="372">
        <v>7</v>
      </c>
      <c r="T25" s="383">
        <v>110</v>
      </c>
      <c r="U25" s="36"/>
    </row>
    <row r="26" spans="1:20" ht="21.75" customHeight="1" thickBot="1">
      <c r="A26" s="159" t="s">
        <v>251</v>
      </c>
      <c r="B26" s="377">
        <v>1201</v>
      </c>
      <c r="C26" s="378">
        <v>6</v>
      </c>
      <c r="D26" s="379" t="s">
        <v>359</v>
      </c>
      <c r="E26" s="379" t="s">
        <v>359</v>
      </c>
      <c r="F26" s="378">
        <v>146</v>
      </c>
      <c r="G26" s="377">
        <v>190</v>
      </c>
      <c r="H26" s="377">
        <v>1</v>
      </c>
      <c r="I26" s="377">
        <v>7</v>
      </c>
      <c r="J26" s="377">
        <v>25</v>
      </c>
      <c r="K26" s="384">
        <v>263</v>
      </c>
      <c r="L26" s="384">
        <v>10</v>
      </c>
      <c r="M26" s="400">
        <v>69</v>
      </c>
      <c r="N26" s="377">
        <v>39</v>
      </c>
      <c r="O26" s="377">
        <v>155</v>
      </c>
      <c r="P26" s="377">
        <v>111</v>
      </c>
      <c r="Q26" s="377">
        <v>43</v>
      </c>
      <c r="R26" s="377">
        <v>67</v>
      </c>
      <c r="S26" s="377">
        <v>10</v>
      </c>
      <c r="T26" s="384">
        <v>59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&amp;C-8-</oddFooter>
  </headerFooter>
  <colBreaks count="1" manualBreakCount="1">
    <brk id="12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99"/>
  </sheetPr>
  <dimension ref="A1:N2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I18" sqref="I18"/>
    </sheetView>
  </sheetViews>
  <sheetFormatPr defaultColWidth="8.796875" defaultRowHeight="22.5" customHeight="1"/>
  <cols>
    <col min="1" max="1" width="12.69921875" style="14" customWidth="1"/>
    <col min="2" max="2" width="16.296875" style="14" customWidth="1"/>
    <col min="3" max="10" width="12.69921875" style="14" customWidth="1"/>
    <col min="11" max="11" width="16.3984375" style="14" customWidth="1"/>
    <col min="12" max="12" width="14.8984375" style="14" bestFit="1" customWidth="1"/>
    <col min="13" max="15" width="12.69921875" style="14" customWidth="1"/>
    <col min="16" max="16" width="10.69921875" style="14" bestFit="1" customWidth="1"/>
    <col min="17" max="18" width="9.09765625" style="14" customWidth="1"/>
    <col min="19" max="19" width="10.69921875" style="14" bestFit="1" customWidth="1"/>
    <col min="20" max="20" width="11.8984375" style="14" bestFit="1" customWidth="1"/>
    <col min="21" max="21" width="9.09765625" style="14" customWidth="1"/>
    <col min="22" max="22" width="10.69921875" style="14" bestFit="1" customWidth="1"/>
    <col min="23" max="16384" width="9.09765625" style="14" customWidth="1"/>
  </cols>
  <sheetData>
    <row r="1" spans="1:14" ht="22.5" customHeight="1" thickBot="1">
      <c r="A1" s="13" t="s">
        <v>289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344</v>
      </c>
    </row>
    <row r="2" spans="1:14" s="13" customFormat="1" ht="24.75" customHeight="1">
      <c r="A2" s="51"/>
      <c r="B2" s="99" t="s">
        <v>290</v>
      </c>
      <c r="C2" s="99" t="s">
        <v>291</v>
      </c>
      <c r="D2" s="99" t="s">
        <v>292</v>
      </c>
      <c r="E2" s="99" t="s">
        <v>293</v>
      </c>
      <c r="F2" s="99" t="s">
        <v>294</v>
      </c>
      <c r="G2" s="100" t="s">
        <v>295</v>
      </c>
      <c r="H2" s="101" t="s">
        <v>296</v>
      </c>
      <c r="I2" s="102" t="s">
        <v>297</v>
      </c>
      <c r="J2" s="102" t="s">
        <v>298</v>
      </c>
      <c r="K2" s="102" t="s">
        <v>299</v>
      </c>
      <c r="L2" s="103" t="s">
        <v>300</v>
      </c>
      <c r="M2" s="100" t="s">
        <v>301</v>
      </c>
      <c r="N2" s="321" t="s">
        <v>302</v>
      </c>
    </row>
    <row r="3" spans="1:14" ht="22.5" customHeight="1">
      <c r="A3" s="61" t="s">
        <v>243</v>
      </c>
      <c r="B3" s="385">
        <f>SUM(C3:N3,B16:M16)</f>
        <v>173212424</v>
      </c>
      <c r="C3" s="385">
        <v>2396675</v>
      </c>
      <c r="D3" s="385">
        <v>2182826</v>
      </c>
      <c r="E3" s="385">
        <v>9610289</v>
      </c>
      <c r="F3" s="385">
        <v>432611</v>
      </c>
      <c r="G3" s="386">
        <v>313452</v>
      </c>
      <c r="H3" s="387">
        <v>518093</v>
      </c>
      <c r="I3" s="385">
        <v>440506</v>
      </c>
      <c r="J3" s="385">
        <v>98737</v>
      </c>
      <c r="K3" s="385">
        <v>112596</v>
      </c>
      <c r="L3" s="385">
        <v>4702524</v>
      </c>
      <c r="M3" s="385">
        <v>82171</v>
      </c>
      <c r="N3" s="388">
        <v>0</v>
      </c>
    </row>
    <row r="4" spans="1:14" ht="22.5" customHeight="1">
      <c r="A4" s="49" t="s">
        <v>64</v>
      </c>
      <c r="B4" s="385">
        <v>79744861</v>
      </c>
      <c r="C4" s="385">
        <v>10320129</v>
      </c>
      <c r="D4" s="385">
        <v>1469423</v>
      </c>
      <c r="E4" s="385">
        <v>71360</v>
      </c>
      <c r="F4" s="385" t="s">
        <v>360</v>
      </c>
      <c r="G4" s="386">
        <v>40802</v>
      </c>
      <c r="H4" s="387">
        <v>462601</v>
      </c>
      <c r="I4" s="385">
        <v>22977</v>
      </c>
      <c r="J4" s="385" t="s">
        <v>360</v>
      </c>
      <c r="K4" s="385" t="s">
        <v>359</v>
      </c>
      <c r="L4" s="385">
        <v>935078</v>
      </c>
      <c r="M4" s="385">
        <v>299089</v>
      </c>
      <c r="N4" s="386" t="s">
        <v>360</v>
      </c>
    </row>
    <row r="5" spans="1:14" ht="22.5" customHeight="1">
      <c r="A5" s="49" t="s">
        <v>244</v>
      </c>
      <c r="B5" s="385">
        <v>142203475</v>
      </c>
      <c r="C5" s="385">
        <v>2846349</v>
      </c>
      <c r="D5" s="385" t="s">
        <v>359</v>
      </c>
      <c r="E5" s="385">
        <v>39517</v>
      </c>
      <c r="F5" s="385" t="s">
        <v>360</v>
      </c>
      <c r="G5" s="386">
        <v>87475</v>
      </c>
      <c r="H5" s="387">
        <v>410566</v>
      </c>
      <c r="I5" s="385">
        <v>2134532</v>
      </c>
      <c r="J5" s="385" t="s">
        <v>360</v>
      </c>
      <c r="K5" s="385" t="s">
        <v>360</v>
      </c>
      <c r="L5" s="385">
        <v>3090801</v>
      </c>
      <c r="M5" s="385">
        <v>135716</v>
      </c>
      <c r="N5" s="386" t="s">
        <v>359</v>
      </c>
    </row>
    <row r="6" spans="1:14" ht="22.5" customHeight="1">
      <c r="A6" s="49" t="s">
        <v>245</v>
      </c>
      <c r="B6" s="438">
        <v>969068416</v>
      </c>
      <c r="C6" s="385">
        <v>4622372</v>
      </c>
      <c r="D6" s="385">
        <v>243584</v>
      </c>
      <c r="E6" s="385">
        <v>2781285</v>
      </c>
      <c r="F6" s="385">
        <v>572977</v>
      </c>
      <c r="G6" s="386">
        <v>170502</v>
      </c>
      <c r="H6" s="387">
        <v>328881</v>
      </c>
      <c r="I6" s="385">
        <v>551315</v>
      </c>
      <c r="J6" s="385">
        <v>559280</v>
      </c>
      <c r="K6" s="385">
        <v>1200774</v>
      </c>
      <c r="L6" s="385">
        <v>14499054</v>
      </c>
      <c r="M6" s="385">
        <v>7330063</v>
      </c>
      <c r="N6" s="386" t="s">
        <v>360</v>
      </c>
    </row>
    <row r="7" spans="1:14" ht="22.5" customHeight="1">
      <c r="A7" s="49" t="s">
        <v>246</v>
      </c>
      <c r="B7" s="385">
        <v>151361341</v>
      </c>
      <c r="C7" s="385">
        <v>11691771</v>
      </c>
      <c r="D7" s="385">
        <v>183353</v>
      </c>
      <c r="E7" s="385">
        <v>964142</v>
      </c>
      <c r="F7" s="385">
        <v>51488</v>
      </c>
      <c r="G7" s="386">
        <v>549577</v>
      </c>
      <c r="H7" s="387">
        <v>1021259</v>
      </c>
      <c r="I7" s="385">
        <v>642732</v>
      </c>
      <c r="J7" s="385">
        <v>239232</v>
      </c>
      <c r="K7" s="385" t="s">
        <v>361</v>
      </c>
      <c r="L7" s="385">
        <v>14995880</v>
      </c>
      <c r="M7" s="385">
        <v>250174</v>
      </c>
      <c r="N7" s="386" t="s">
        <v>361</v>
      </c>
    </row>
    <row r="8" spans="1:14" ht="22.5" customHeight="1">
      <c r="A8" s="163" t="s">
        <v>247</v>
      </c>
      <c r="B8" s="385">
        <v>112536272</v>
      </c>
      <c r="C8" s="385">
        <v>2135960</v>
      </c>
      <c r="D8" s="385">
        <v>848767</v>
      </c>
      <c r="E8" s="385">
        <v>1548688</v>
      </c>
      <c r="F8" s="385">
        <v>20319</v>
      </c>
      <c r="G8" s="386">
        <v>28641</v>
      </c>
      <c r="H8" s="387">
        <v>257963</v>
      </c>
      <c r="I8" s="385">
        <v>484925</v>
      </c>
      <c r="J8" s="385" t="s">
        <v>360</v>
      </c>
      <c r="K8" s="385" t="s">
        <v>360</v>
      </c>
      <c r="L8" s="385">
        <v>2768834</v>
      </c>
      <c r="M8" s="385">
        <v>8939</v>
      </c>
      <c r="N8" s="386" t="s">
        <v>359</v>
      </c>
    </row>
    <row r="9" spans="1:14" ht="22.5" customHeight="1">
      <c r="A9" s="163" t="s">
        <v>248</v>
      </c>
      <c r="B9" s="385">
        <v>10967683</v>
      </c>
      <c r="C9" s="385">
        <v>597629</v>
      </c>
      <c r="D9" s="389" t="s">
        <v>359</v>
      </c>
      <c r="E9" s="385" t="s">
        <v>360</v>
      </c>
      <c r="F9" s="385">
        <v>22416</v>
      </c>
      <c r="G9" s="386">
        <v>123287</v>
      </c>
      <c r="H9" s="401" t="s">
        <v>359</v>
      </c>
      <c r="I9" s="385">
        <v>525193</v>
      </c>
      <c r="J9" s="385">
        <v>1106898</v>
      </c>
      <c r="K9" s="385" t="s">
        <v>360</v>
      </c>
      <c r="L9" s="385">
        <v>245606</v>
      </c>
      <c r="M9" s="385" t="s">
        <v>360</v>
      </c>
      <c r="N9" s="402" t="s">
        <v>359</v>
      </c>
    </row>
    <row r="10" spans="1:14" ht="22.5" customHeight="1">
      <c r="A10" s="163" t="s">
        <v>249</v>
      </c>
      <c r="B10" s="385">
        <v>40031769</v>
      </c>
      <c r="C10" s="385">
        <v>429056</v>
      </c>
      <c r="D10" s="385" t="s">
        <v>359</v>
      </c>
      <c r="E10" s="385" t="s">
        <v>360</v>
      </c>
      <c r="F10" s="385" t="s">
        <v>360</v>
      </c>
      <c r="G10" s="386">
        <v>47691</v>
      </c>
      <c r="H10" s="387" t="s">
        <v>359</v>
      </c>
      <c r="I10" s="385">
        <v>7661</v>
      </c>
      <c r="J10" s="385">
        <v>1363908</v>
      </c>
      <c r="K10" s="385" t="s">
        <v>360</v>
      </c>
      <c r="L10" s="385">
        <v>920980</v>
      </c>
      <c r="M10" s="385">
        <v>535118</v>
      </c>
      <c r="N10" s="386" t="s">
        <v>359</v>
      </c>
    </row>
    <row r="11" spans="1:14" ht="22.5" customHeight="1">
      <c r="A11" s="163" t="s">
        <v>250</v>
      </c>
      <c r="B11" s="385">
        <v>83569316</v>
      </c>
      <c r="C11" s="385">
        <v>1997235</v>
      </c>
      <c r="D11" s="385" t="s">
        <v>360</v>
      </c>
      <c r="E11" s="385">
        <v>40542</v>
      </c>
      <c r="F11" s="385" t="s">
        <v>360</v>
      </c>
      <c r="G11" s="386" t="s">
        <v>360</v>
      </c>
      <c r="H11" s="387">
        <v>1275538</v>
      </c>
      <c r="I11" s="385">
        <v>624154</v>
      </c>
      <c r="J11" s="385">
        <v>6407670</v>
      </c>
      <c r="K11" s="385" t="s">
        <v>360</v>
      </c>
      <c r="L11" s="385">
        <v>2061888</v>
      </c>
      <c r="M11" s="385" t="s">
        <v>360</v>
      </c>
      <c r="N11" s="386" t="s">
        <v>177</v>
      </c>
    </row>
    <row r="12" spans="1:14" ht="22.5" customHeight="1" thickBot="1">
      <c r="A12" s="164" t="s">
        <v>251</v>
      </c>
      <c r="B12" s="390">
        <v>108341525</v>
      </c>
      <c r="C12" s="390" t="s">
        <v>359</v>
      </c>
      <c r="D12" s="390" t="s">
        <v>359</v>
      </c>
      <c r="E12" s="390" t="s">
        <v>359</v>
      </c>
      <c r="F12" s="390" t="s">
        <v>359</v>
      </c>
      <c r="G12" s="391" t="s">
        <v>359</v>
      </c>
      <c r="H12" s="392" t="s">
        <v>359</v>
      </c>
      <c r="I12" s="390" t="s">
        <v>359</v>
      </c>
      <c r="J12" s="390" t="s">
        <v>359</v>
      </c>
      <c r="K12" s="390" t="s">
        <v>359</v>
      </c>
      <c r="L12" s="390" t="s">
        <v>359</v>
      </c>
      <c r="M12" s="390" t="s">
        <v>359</v>
      </c>
      <c r="N12" s="391" t="s">
        <v>359</v>
      </c>
    </row>
    <row r="13" spans="7:9" ht="16.5" customHeight="1">
      <c r="G13" s="50"/>
      <c r="H13" s="34"/>
      <c r="I13" s="50"/>
    </row>
    <row r="14" spans="7:13" ht="5.25" customHeight="1" thickBot="1">
      <c r="G14" s="50"/>
      <c r="M14" s="12"/>
    </row>
    <row r="15" spans="1:14" s="13" customFormat="1" ht="25.5" customHeight="1">
      <c r="A15" s="168"/>
      <c r="B15" s="169" t="s">
        <v>303</v>
      </c>
      <c r="C15" s="170" t="s">
        <v>304</v>
      </c>
      <c r="D15" s="171" t="s">
        <v>305</v>
      </c>
      <c r="E15" s="171" t="s">
        <v>306</v>
      </c>
      <c r="F15" s="171" t="s">
        <v>307</v>
      </c>
      <c r="G15" s="432" t="s">
        <v>308</v>
      </c>
      <c r="H15" s="172" t="s">
        <v>309</v>
      </c>
      <c r="I15" s="173" t="s">
        <v>310</v>
      </c>
      <c r="J15" s="172" t="s">
        <v>311</v>
      </c>
      <c r="K15" s="174" t="s">
        <v>312</v>
      </c>
      <c r="L15" s="171" t="s">
        <v>313</v>
      </c>
      <c r="M15" s="380" t="s">
        <v>314</v>
      </c>
      <c r="N15" s="175"/>
    </row>
    <row r="16" spans="1:14" ht="22.5" customHeight="1">
      <c r="A16" s="176" t="s">
        <v>243</v>
      </c>
      <c r="B16" s="385">
        <v>1600028</v>
      </c>
      <c r="C16" s="385">
        <v>2590437</v>
      </c>
      <c r="D16" s="385">
        <v>675511</v>
      </c>
      <c r="E16" s="385">
        <v>2122988</v>
      </c>
      <c r="F16" s="385">
        <v>5240677</v>
      </c>
      <c r="G16" s="386">
        <v>17797124</v>
      </c>
      <c r="H16" s="387">
        <v>2721945</v>
      </c>
      <c r="I16" s="385">
        <v>146661</v>
      </c>
      <c r="J16" s="385">
        <v>9059500</v>
      </c>
      <c r="K16" s="385">
        <v>1036122</v>
      </c>
      <c r="L16" s="385">
        <v>108226705</v>
      </c>
      <c r="M16" s="386">
        <v>1104246</v>
      </c>
      <c r="N16" s="166"/>
    </row>
    <row r="17" spans="1:14" ht="22.5" customHeight="1">
      <c r="A17" s="163" t="s">
        <v>64</v>
      </c>
      <c r="B17" s="385">
        <v>1903539</v>
      </c>
      <c r="C17" s="385">
        <v>12070153</v>
      </c>
      <c r="D17" s="385">
        <v>1646033</v>
      </c>
      <c r="E17" s="385">
        <v>2090402</v>
      </c>
      <c r="F17" s="385">
        <v>179914</v>
      </c>
      <c r="G17" s="386">
        <v>1121261</v>
      </c>
      <c r="H17" s="387">
        <v>115390</v>
      </c>
      <c r="I17" s="385" t="s">
        <v>359</v>
      </c>
      <c r="J17" s="385">
        <v>491068</v>
      </c>
      <c r="K17" s="385" t="s">
        <v>359</v>
      </c>
      <c r="L17" s="385">
        <v>45778607</v>
      </c>
      <c r="M17" s="386">
        <v>149444</v>
      </c>
      <c r="N17" s="166"/>
    </row>
    <row r="18" spans="1:14" ht="22.5" customHeight="1">
      <c r="A18" s="163" t="s">
        <v>244</v>
      </c>
      <c r="B18" s="385">
        <v>754965</v>
      </c>
      <c r="C18" s="385">
        <v>2833938</v>
      </c>
      <c r="D18" s="385" t="s">
        <v>360</v>
      </c>
      <c r="E18" s="385">
        <v>6458648</v>
      </c>
      <c r="F18" s="385">
        <v>18649162</v>
      </c>
      <c r="G18" s="386">
        <v>11869731</v>
      </c>
      <c r="H18" s="387">
        <v>43830</v>
      </c>
      <c r="I18" s="385" t="s">
        <v>359</v>
      </c>
      <c r="J18" s="385">
        <v>1240106</v>
      </c>
      <c r="K18" s="385" t="s">
        <v>359</v>
      </c>
      <c r="L18" s="385">
        <v>89717192</v>
      </c>
      <c r="M18" s="386">
        <v>152435</v>
      </c>
      <c r="N18" s="166"/>
    </row>
    <row r="19" spans="1:14" ht="22.5" customHeight="1">
      <c r="A19" s="163" t="s">
        <v>245</v>
      </c>
      <c r="B19" s="385">
        <v>3075329</v>
      </c>
      <c r="C19" s="385">
        <v>11901339</v>
      </c>
      <c r="D19" s="385">
        <v>1891632</v>
      </c>
      <c r="E19" s="385">
        <v>7540250</v>
      </c>
      <c r="F19" s="385">
        <v>3298935</v>
      </c>
      <c r="G19" s="386">
        <v>6208377</v>
      </c>
      <c r="H19" s="387" t="s">
        <v>360</v>
      </c>
      <c r="I19" s="385">
        <v>1899563</v>
      </c>
      <c r="J19" s="385">
        <v>5743579</v>
      </c>
      <c r="K19" s="385">
        <v>1646792</v>
      </c>
      <c r="L19" s="385">
        <v>885795271</v>
      </c>
      <c r="M19" s="386">
        <v>5565973</v>
      </c>
      <c r="N19" s="166"/>
    </row>
    <row r="20" spans="1:14" ht="22.5" customHeight="1">
      <c r="A20" s="163" t="s">
        <v>246</v>
      </c>
      <c r="B20" s="385">
        <v>347451</v>
      </c>
      <c r="C20" s="385">
        <v>3629088</v>
      </c>
      <c r="D20" s="385">
        <v>237476</v>
      </c>
      <c r="E20" s="385">
        <v>2344881</v>
      </c>
      <c r="F20" s="385">
        <v>5554393</v>
      </c>
      <c r="G20" s="386">
        <v>3084084</v>
      </c>
      <c r="H20" s="387">
        <v>802626</v>
      </c>
      <c r="I20" s="385" t="s">
        <v>360</v>
      </c>
      <c r="J20" s="385">
        <v>24497210</v>
      </c>
      <c r="K20" s="385" t="s">
        <v>360</v>
      </c>
      <c r="L20" s="385">
        <v>79706503</v>
      </c>
      <c r="M20" s="386">
        <v>137134</v>
      </c>
      <c r="N20" s="166"/>
    </row>
    <row r="21" spans="1:14" ht="22.5" customHeight="1">
      <c r="A21" s="163" t="s">
        <v>247</v>
      </c>
      <c r="B21" s="385">
        <v>753112</v>
      </c>
      <c r="C21" s="385">
        <v>6589949</v>
      </c>
      <c r="D21" s="385">
        <v>2646384</v>
      </c>
      <c r="E21" s="385">
        <v>2750940</v>
      </c>
      <c r="F21" s="385">
        <v>303450</v>
      </c>
      <c r="G21" s="386">
        <v>2871656</v>
      </c>
      <c r="H21" s="387" t="s">
        <v>360</v>
      </c>
      <c r="I21" s="385" t="s">
        <v>359</v>
      </c>
      <c r="J21" s="385">
        <v>852846</v>
      </c>
      <c r="K21" s="385" t="s">
        <v>359</v>
      </c>
      <c r="L21" s="385">
        <v>87028602</v>
      </c>
      <c r="M21" s="386">
        <v>138427</v>
      </c>
      <c r="N21" s="166"/>
    </row>
    <row r="22" spans="1:14" ht="22.5" customHeight="1">
      <c r="A22" s="163" t="s">
        <v>248</v>
      </c>
      <c r="B22" s="385" t="s">
        <v>360</v>
      </c>
      <c r="C22" s="385" t="s">
        <v>360</v>
      </c>
      <c r="D22" s="385" t="s">
        <v>360</v>
      </c>
      <c r="E22" s="385">
        <v>1119551</v>
      </c>
      <c r="F22" s="385">
        <v>564672</v>
      </c>
      <c r="G22" s="386">
        <v>777362</v>
      </c>
      <c r="H22" s="387" t="s">
        <v>360</v>
      </c>
      <c r="I22" s="385" t="s">
        <v>360</v>
      </c>
      <c r="J22" s="385">
        <v>206136</v>
      </c>
      <c r="K22" s="389" t="s">
        <v>359</v>
      </c>
      <c r="L22" s="385">
        <v>4758168</v>
      </c>
      <c r="M22" s="386">
        <v>18120</v>
      </c>
      <c r="N22" s="166"/>
    </row>
    <row r="23" spans="1:14" ht="22.5" customHeight="1">
      <c r="A23" s="163" t="s">
        <v>249</v>
      </c>
      <c r="B23" s="385">
        <v>2266406</v>
      </c>
      <c r="C23" s="385">
        <v>416646</v>
      </c>
      <c r="D23" s="385" t="s">
        <v>360</v>
      </c>
      <c r="E23" s="385">
        <v>174137</v>
      </c>
      <c r="F23" s="385">
        <v>329461</v>
      </c>
      <c r="G23" s="386">
        <v>1064254</v>
      </c>
      <c r="H23" s="387" t="s">
        <v>360</v>
      </c>
      <c r="I23" s="385" t="s">
        <v>359</v>
      </c>
      <c r="J23" s="385">
        <v>192754</v>
      </c>
      <c r="K23" s="385" t="s">
        <v>360</v>
      </c>
      <c r="L23" s="385">
        <v>30951915</v>
      </c>
      <c r="M23" s="386">
        <v>59674</v>
      </c>
      <c r="N23" s="166"/>
    </row>
    <row r="24" spans="1:14" ht="22.5" customHeight="1">
      <c r="A24" s="163" t="s">
        <v>250</v>
      </c>
      <c r="B24" s="385">
        <v>411665</v>
      </c>
      <c r="C24" s="385">
        <v>5061210</v>
      </c>
      <c r="D24" s="385">
        <v>369809</v>
      </c>
      <c r="E24" s="385">
        <v>3949260</v>
      </c>
      <c r="F24" s="385" t="s">
        <v>360</v>
      </c>
      <c r="G24" s="386">
        <v>614332</v>
      </c>
      <c r="H24" s="387">
        <v>1962154</v>
      </c>
      <c r="I24" s="385" t="s">
        <v>360</v>
      </c>
      <c r="J24" s="385">
        <v>336957</v>
      </c>
      <c r="K24" s="385">
        <v>88294</v>
      </c>
      <c r="L24" s="385">
        <v>59381411</v>
      </c>
      <c r="M24" s="386" t="s">
        <v>360</v>
      </c>
      <c r="N24" s="166"/>
    </row>
    <row r="25" spans="1:14" ht="22.5" customHeight="1" thickBot="1">
      <c r="A25" s="164" t="s">
        <v>251</v>
      </c>
      <c r="B25" s="390" t="s">
        <v>359</v>
      </c>
      <c r="C25" s="390" t="s">
        <v>359</v>
      </c>
      <c r="D25" s="390" t="s">
        <v>359</v>
      </c>
      <c r="E25" s="390" t="s">
        <v>359</v>
      </c>
      <c r="F25" s="390" t="s">
        <v>359</v>
      </c>
      <c r="G25" s="391" t="s">
        <v>359</v>
      </c>
      <c r="H25" s="392" t="s">
        <v>359</v>
      </c>
      <c r="I25" s="390" t="s">
        <v>359</v>
      </c>
      <c r="J25" s="390" t="s">
        <v>359</v>
      </c>
      <c r="K25" s="390" t="s">
        <v>359</v>
      </c>
      <c r="L25" s="390" t="s">
        <v>359</v>
      </c>
      <c r="M25" s="391" t="s">
        <v>359</v>
      </c>
      <c r="N25" s="166"/>
    </row>
    <row r="26" spans="1:14" ht="22.5" customHeight="1">
      <c r="A26" s="52" t="s">
        <v>315</v>
      </c>
      <c r="B26" s="165"/>
      <c r="C26" s="165"/>
      <c r="D26" s="165"/>
      <c r="E26" s="165"/>
      <c r="F26" s="165"/>
      <c r="G26" s="166"/>
      <c r="H26" s="166"/>
      <c r="I26" s="165"/>
      <c r="J26" s="165"/>
      <c r="K26" s="165"/>
      <c r="L26" s="165"/>
      <c r="M26" s="165"/>
      <c r="N26" s="165"/>
    </row>
    <row r="27" spans="1:14" ht="22.5" customHeight="1">
      <c r="A27" s="165" t="s">
        <v>316</v>
      </c>
      <c r="B27" s="165"/>
      <c r="C27" s="165"/>
      <c r="D27" s="167"/>
      <c r="E27" s="167"/>
      <c r="F27" s="167"/>
      <c r="G27" s="167"/>
      <c r="H27" s="34"/>
      <c r="I27" s="167"/>
      <c r="J27" s="167"/>
      <c r="K27" s="167"/>
      <c r="L27" s="167"/>
      <c r="M27" s="167"/>
      <c r="N27" s="165"/>
    </row>
    <row r="28" spans="4:13" ht="22.5" customHeight="1">
      <c r="D28" s="12"/>
      <c r="E28" s="12"/>
      <c r="F28" s="12"/>
      <c r="G28" s="12"/>
      <c r="H28" s="34"/>
      <c r="I28" s="12"/>
      <c r="J28" s="12"/>
      <c r="K28" s="12"/>
      <c r="L28" s="12"/>
      <c r="M28" s="12"/>
    </row>
    <row r="29" ht="22.5" customHeight="1">
      <c r="B29" s="19"/>
    </row>
  </sheetData>
  <sheetProtection/>
  <printOptions/>
  <pageMargins left="0.7874015748031497" right="0.5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&amp;C-11-</oddFooter>
  </headerFooter>
  <colBreaks count="1" manualBreakCount="1">
    <brk id="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/>
  <cp:keywords/>
  <dc:description/>
  <cp:lastModifiedBy>水越　理恵</cp:lastModifiedBy>
  <cp:lastPrinted>2015-03-26T00:35:09Z</cp:lastPrinted>
  <dcterms:created xsi:type="dcterms:W3CDTF">2001-12-03T01:12:48Z</dcterms:created>
  <dcterms:modified xsi:type="dcterms:W3CDTF">2015-04-13T00:35:38Z</dcterms:modified>
  <cp:category/>
  <cp:version/>
  <cp:contentType/>
  <cp:contentStatus/>
</cp:coreProperties>
</file>